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招标清单" sheetId="4" r:id="rId1"/>
    <sheet name="招标人供应材料、设备计划一览表" sheetId="5" r:id="rId2"/>
  </sheets>
  <definedNames>
    <definedName name="_xlnm.Print_Titles" localSheetId="0">招标清单!$4:$4</definedName>
    <definedName name="_xlnm._FilterDatabase" localSheetId="0" hidden="1">招标清单!$A$4:$N$95</definedName>
  </definedNames>
  <calcPr calcId="144525"/>
</workbook>
</file>

<file path=xl/comments1.xml><?xml version="1.0" encoding="utf-8"?>
<comments xmlns="http://schemas.openxmlformats.org/spreadsheetml/2006/main">
  <authors>
    <author>宾家明</author>
  </authors>
  <commentList>
    <comment ref="J7" authorId="0">
      <text>
        <r>
          <rPr>
            <sz val="9"/>
            <rFont val="宋体"/>
            <charset val="134"/>
          </rPr>
          <t xml:space="preserve">增加材料费
</t>
        </r>
      </text>
    </comment>
  </commentList>
</comments>
</file>

<file path=xl/sharedStrings.xml><?xml version="1.0" encoding="utf-8"?>
<sst xmlns="http://schemas.openxmlformats.org/spreadsheetml/2006/main" count="369" uniqueCount="248">
  <si>
    <t>广西北投环保水务集团有限公司工程分公司凤祥名居4楼办公室装饰装修工程-工程量清单</t>
  </si>
  <si>
    <t>工程名称:广西北投环保水务集团有限公司工程分公司凤祥名居4楼办公室装饰装修工程</t>
  </si>
  <si>
    <t>单位：元</t>
  </si>
  <si>
    <t>序号</t>
  </si>
  <si>
    <t>清单名称</t>
  </si>
  <si>
    <t>单位</t>
  </si>
  <si>
    <t>工程量</t>
  </si>
  <si>
    <t>投标报价金额（元）</t>
  </si>
  <si>
    <t>工作内容及说明</t>
  </si>
  <si>
    <t>费用组成</t>
  </si>
  <si>
    <t>参考单价</t>
  </si>
  <si>
    <t>单价平均值</t>
  </si>
  <si>
    <t>合价</t>
  </si>
  <si>
    <t>综合单价（元）</t>
  </si>
  <si>
    <t>合价（元）</t>
  </si>
  <si>
    <t>青秀北投装饰装修</t>
  </si>
  <si>
    <t>水处理公司装饰装修</t>
  </si>
  <si>
    <t>凤祥名居5栋3楼办公室装修</t>
  </si>
  <si>
    <t>上善若水装饰装修</t>
  </si>
  <si>
    <t>土建工程</t>
  </si>
  <si>
    <t>A.3 砌筑工程</t>
  </si>
  <si>
    <t>1</t>
  </si>
  <si>
    <t>红砖砖墙</t>
  </si>
  <si>
    <t>m³</t>
  </si>
  <si>
    <t>调、运、铺砂浆、运砖、砌砖</t>
  </si>
  <si>
    <t>乙方全包（含材料费）</t>
  </si>
  <si>
    <t>1.砖品种、规格、强度等级:蒸压灰砂砖 240×115×53</t>
  </si>
  <si>
    <t>2.墙体类型:内墙</t>
  </si>
  <si>
    <t>3.墙体厚度:20cm</t>
  </si>
  <si>
    <t>4.砂浆种类、强度等级:水泥混合M5</t>
  </si>
  <si>
    <t>2</t>
  </si>
  <si>
    <t>水泥砖墙</t>
  </si>
  <si>
    <t>调运砂浆、铺砂浆、运砌块。</t>
  </si>
  <si>
    <t>1.砖品种、规格、强度等级:蒸压灰砂砖      240×115×53</t>
  </si>
  <si>
    <t>2.墙体类型：内墙</t>
  </si>
  <si>
    <t>3.墙体厚度：100</t>
  </si>
  <si>
    <t>4.砂浆种类、强度等级:水泥砂浆 M5</t>
  </si>
  <si>
    <t>3</t>
  </si>
  <si>
    <t xml:space="preserve">艾特板隔墙
</t>
  </si>
  <si>
    <t>㎡</t>
  </si>
  <si>
    <t>定位、弹线、安装龙骨，铺钉面层、钉压条、清理等全部操作过程。</t>
  </si>
  <si>
    <t>1.75系列轻钢龙骨、双面6mm厚艾特板</t>
  </si>
  <si>
    <t>A.4 混凝土及钢筋混凝土工程</t>
  </si>
  <si>
    <t>4</t>
  </si>
  <si>
    <t>圈梁
1.混凝土种类：普通混凝土                2.位置：财务室、多功能室
3.混凝土强度等级:C25</t>
  </si>
  <si>
    <t>模板制作、安装、拆除；砼浇筑、养护。</t>
  </si>
  <si>
    <t>5</t>
  </si>
  <si>
    <t>现浇构件钢筋
钢筋种类、规格:圆钢 φ10以内</t>
  </si>
  <si>
    <t>t</t>
  </si>
  <si>
    <t>钢筋制作、绑扎、安装。</t>
  </si>
  <si>
    <t>A.9 楼地面工程</t>
  </si>
  <si>
    <t>6</t>
  </si>
  <si>
    <t xml:space="preserve">陶瓷地砖（修补）
1.10mm厚防滑地砖铺实拍平，每块周长（2200mm以内），水泥浆擦缝
2.20厚1:3干硬性水泥砂浆
3.素水泥浆一遍                         </t>
  </si>
  <si>
    <t>1.清理基层、调制水泥砂浆、刷素水泥浆。
2.抹找平层、试排弹线、锯板修边、铺贴块料、擦缝、清理净面。</t>
  </si>
  <si>
    <t>7</t>
  </si>
  <si>
    <t>踢脚线
1.120高成品踢脚线，含水泥浆擦缝</t>
  </si>
  <si>
    <t>m</t>
  </si>
  <si>
    <t>清扫基层、铺设面板、净面</t>
  </si>
  <si>
    <t>8</t>
  </si>
  <si>
    <t>卫生间墙面、地面防水处里                1.防水涂料刷2遍</t>
  </si>
  <si>
    <t>清扫基层、防水涂料、试水。</t>
  </si>
  <si>
    <t>A.10 墙、柱面工程</t>
  </si>
  <si>
    <t>9</t>
  </si>
  <si>
    <t>墙面贴砖（卫生间墙面）                  1.8mm厚墙面砖铺实拍平，水泥浆擦缝
2.素水泥浆一遍                          3.规格：（600mm×300mm×8mm)</t>
  </si>
  <si>
    <t>10</t>
  </si>
  <si>
    <t>墙面一般抹灰
15厚1：3水泥砂浆</t>
  </si>
  <si>
    <t>清理基层、调运砂浆、分层抹灰找平、刷浆、洒水湿润、罩面压光等；含脚手架费用。</t>
  </si>
  <si>
    <t>11</t>
  </si>
  <si>
    <t>墙面一般抹灰(挂网部分)
15厚1：3水泥砂浆
墙面钉钢丝网密度约15*15</t>
  </si>
  <si>
    <t>清理基层、调运砂浆、分层抹灰找平、刷浆、洒水湿润、罩面压光等。</t>
  </si>
  <si>
    <t>12</t>
  </si>
  <si>
    <t>墙面钉(挂)网</t>
  </si>
  <si>
    <t>剪网、墙面安膨胀螺栓，钉(挂)网。</t>
  </si>
  <si>
    <t>13</t>
  </si>
  <si>
    <t>成品隔断（卫生间改造）
1.抗倍特板12mm</t>
  </si>
  <si>
    <t>定位划线、安装隔断及固定卡件、擦净表面等全部操作过程</t>
  </si>
  <si>
    <t>A.11 天棚工程</t>
  </si>
  <si>
    <t>14</t>
  </si>
  <si>
    <r>
      <t>铝扣板天</t>
    </r>
    <r>
      <rPr>
        <sz val="10"/>
        <rFont val="宋体"/>
        <charset val="134"/>
      </rPr>
      <t>花（雅斯镁或同等级别品牌）</t>
    </r>
    <r>
      <rPr>
        <sz val="10"/>
        <color rgb="FF000000"/>
        <rFont val="宋体"/>
        <charset val="134"/>
      </rPr>
      <t xml:space="preserve">
1.规格：600*600
2.0.6厚铝扣板</t>
    </r>
  </si>
  <si>
    <t>安装龙骨及横撑附件、预留孔洞、铝扣板面层安装等</t>
  </si>
  <si>
    <t>15</t>
  </si>
  <si>
    <t>原石膏板天花修复
石膏板9mm厚两层</t>
  </si>
  <si>
    <t>安装龙骨及横撑附件、预留孔洞、石膏板面层安装等</t>
  </si>
  <si>
    <t>A.12 门窗工程</t>
  </si>
  <si>
    <t>16</t>
  </si>
  <si>
    <r>
      <t>钢</t>
    </r>
    <r>
      <rPr>
        <sz val="10"/>
        <rFont val="宋体"/>
        <charset val="134"/>
      </rPr>
      <t>质乙级防火门（粤安或同等级别品牌）</t>
    </r>
    <r>
      <rPr>
        <sz val="10"/>
        <color rgb="FF000000"/>
        <rFont val="宋体"/>
        <charset val="134"/>
      </rPr>
      <t xml:space="preserve">
1.含防火锁、闭门器、防火铰链、五金配件及塞缝</t>
    </r>
  </si>
  <si>
    <t>门洞修整、凿洞、成品防火门及附件安装。</t>
  </si>
  <si>
    <t>17</t>
  </si>
  <si>
    <r>
      <t>钢质防</t>
    </r>
    <r>
      <rPr>
        <sz val="10"/>
        <rFont val="宋体"/>
        <charset val="134"/>
      </rPr>
      <t>盗门（隆泰顾和或同等级别品牌）
1.尺寸：980*2050*21</t>
    </r>
    <r>
      <rPr>
        <sz val="10"/>
        <color rgb="FF000000"/>
        <rFont val="宋体"/>
        <charset val="134"/>
      </rPr>
      <t>0mm                       2.含门锁、五金配件及塞缝                   3.位置：财务室</t>
    </r>
  </si>
  <si>
    <t>樘</t>
  </si>
  <si>
    <t>门洞修整、凿洞、成品防盗门及附件安装。</t>
  </si>
  <si>
    <t>18</t>
  </si>
  <si>
    <r>
      <t>办公室</t>
    </r>
    <r>
      <rPr>
        <sz val="10"/>
        <rFont val="宋体"/>
        <charset val="134"/>
      </rPr>
      <t>玻璃门（恒明钢化玻璃）
1.尺寸：900*240</t>
    </r>
    <r>
      <rPr>
        <sz val="10"/>
        <color rgb="FF000000"/>
        <rFont val="宋体"/>
        <charset val="134"/>
      </rPr>
      <t>0mm
2.12mm钢化玻璃，含玻璃胶，玻璃夹，地弹簧、合页，拉手、门锁</t>
    </r>
  </si>
  <si>
    <t>现场搬运、安装框扇、校正、安装玻璃、门锁及配件、周边塞口、清扫等。</t>
  </si>
  <si>
    <t>A.13 油漆、涂料、裱糊工程</t>
  </si>
  <si>
    <t>19</t>
  </si>
  <si>
    <t>满刮腻子
满刮成品腻子两遍</t>
  </si>
  <si>
    <t>清理、修补基层、满刮腻子、罩面、抛光。</t>
  </si>
  <si>
    <t>20</t>
  </si>
  <si>
    <t>墙面乳胶漆（嘉宝莉乳胶漆或同等级别品牌乳胶漆）
乳胶漆二遍</t>
  </si>
  <si>
    <t>清扫、配浆、找补腻子、刷乳胶漆等。</t>
  </si>
  <si>
    <t>A.14 其他装饰工程</t>
  </si>
  <si>
    <t>21</t>
  </si>
  <si>
    <t>洗手台
1.部位：卫生间洗手台大样图
2.50*50*5镀锌角钢
3.15mm大理石台面</t>
  </si>
  <si>
    <t>铁件制作、安装、木料下料、制作安装、铺钢板板网、钻孔、加榫、水泥砂浆底、镶贴石板材、清理等全部操作过程。</t>
  </si>
  <si>
    <t>22</t>
  </si>
  <si>
    <r>
      <t>不锈钢边框玻璃隔断（恒明钢化玻璃）
1.12mm厚钢化玻</t>
    </r>
    <r>
      <rPr>
        <sz val="10"/>
        <color rgb="FF000000"/>
        <rFont val="宋体"/>
        <charset val="134"/>
      </rPr>
      <t>璃，含不锈钢边框、玻璃胶等配件</t>
    </r>
  </si>
  <si>
    <t>定位弹线、下料、安装龙骨、安玻璃或板条、嵌缝清理等全部操作过程。</t>
  </si>
  <si>
    <t>23</t>
  </si>
  <si>
    <t>玻璃固定梁
夹板框架，人工、辅料。（含不锈钢）</t>
  </si>
  <si>
    <t>购买材料、制作、安装</t>
  </si>
  <si>
    <t>24</t>
  </si>
  <si>
    <t>钢化不锈钢玻璃门（休息区）
1.12mm厚钢化玻璃，含玻璃胶、玻璃夹、地弹簧拉手、合页等五金配件及塞缝</t>
  </si>
  <si>
    <t>现场搬运、安装框扇、校正、安装玻璃及配件、周边塞口、清扫等。</t>
  </si>
  <si>
    <t>25</t>
  </si>
  <si>
    <r>
      <t>钢制</t>
    </r>
    <r>
      <rPr>
        <sz val="10"/>
        <rFont val="宋体"/>
        <charset val="134"/>
      </rPr>
      <t>单开门（隆泰顾和或同等级别品牌）
1.尺寸1000*2</t>
    </r>
    <r>
      <rPr>
        <sz val="10"/>
        <color rgb="FF000000"/>
        <rFont val="宋体"/>
        <charset val="134"/>
      </rPr>
      <t>100mm
钢制单开门</t>
    </r>
  </si>
  <si>
    <t>钢制门定制、安装、五金安装、刷防腐油、填塞砂浆</t>
  </si>
  <si>
    <t>26</t>
  </si>
  <si>
    <t>窗帘盒
1.15厘夹板框架，8Ø螺杆固定
2.石膏板封面，</t>
  </si>
  <si>
    <t>27</t>
  </si>
  <si>
    <t>钢制门门锁</t>
  </si>
  <si>
    <t>套</t>
  </si>
  <si>
    <t>实木门锁，</t>
  </si>
  <si>
    <t>28</t>
  </si>
  <si>
    <t>透明玻璃贴磨砂纸</t>
  </si>
  <si>
    <t>磨砂纸，人工辅料。</t>
  </si>
  <si>
    <t>29</t>
  </si>
  <si>
    <t xml:space="preserve">地面回填（卫生间埋管改造用）
</t>
  </si>
  <si>
    <t>陶粒，砂浆。</t>
  </si>
  <si>
    <t>30</t>
  </si>
  <si>
    <t>瓦工修补
补墙面瓷砖，原有地脚线修补，墙面修补等</t>
  </si>
  <si>
    <t>项</t>
  </si>
  <si>
    <t>补墙面瓷砖，原有地脚线修补，墙面修补等</t>
  </si>
  <si>
    <t>31</t>
  </si>
  <si>
    <t>施工完成后场地清理、卫生费（达到甲方直接使用的目的）（含清洗玻璃及原有窗帘）
1.按室内面积计算，由专业的清洁公司清洁</t>
  </si>
  <si>
    <t>清扫表面、铺设、拆除成品保护、材料清理归堆、清洁楼地面，清洁玻璃，清洗原有窗帘。</t>
  </si>
  <si>
    <t>安装工程</t>
  </si>
  <si>
    <t>B4 电气设备安装工程</t>
  </si>
  <si>
    <t>32</t>
  </si>
  <si>
    <t>配电箱
具体元器件见施工图</t>
  </si>
  <si>
    <t>个</t>
  </si>
  <si>
    <t>开箱、检查、安装、接线、接地、绝缘测试。</t>
  </si>
  <si>
    <t>33</t>
  </si>
  <si>
    <t>配管JDG 20</t>
  </si>
  <si>
    <t>1236.00</t>
  </si>
  <si>
    <t>测位、划线、断管、接管、配管、固定、安装管件、压接地线、穿引线、接短管等。</t>
  </si>
  <si>
    <t>34</t>
  </si>
  <si>
    <t>凿(压)槽及恢复</t>
  </si>
  <si>
    <t>清理、调运砂浆、清扫落地灰、填塞砂浆、抹灰找平、刷浆、洒水湿润、罩面压光。</t>
  </si>
  <si>
    <t>35</t>
  </si>
  <si>
    <t>照明管内穿线 BV-2.5mm2</t>
  </si>
  <si>
    <t>1056.00</t>
  </si>
  <si>
    <t>扫管、涂润滑剂、穿线、编号、接焊包头。</t>
  </si>
  <si>
    <t>36</t>
  </si>
  <si>
    <t>插座管内穿线 BV-4mm2</t>
  </si>
  <si>
    <t>937.00</t>
  </si>
  <si>
    <t>37</t>
  </si>
  <si>
    <t>插座管内穿线 BV-6mm2</t>
  </si>
  <si>
    <t>38</t>
  </si>
  <si>
    <t>空调插座</t>
  </si>
  <si>
    <t>测位、划线、打眼、装插座、接线、装盖。</t>
  </si>
  <si>
    <t>39</t>
  </si>
  <si>
    <t>照明开关 三联</t>
  </si>
  <si>
    <t>测位、划线、打眼、装开关和按钮、接线、装盖。</t>
  </si>
  <si>
    <t>40</t>
  </si>
  <si>
    <t>LED筒灯
具体型号甲方定，不低于5寸E27</t>
  </si>
  <si>
    <t>开箱清点、测位划线、配合开孔、打眼埋螺栓、支架制作、安装、灯具拼装固定、挂装饰部件、接焊线包头等。</t>
  </si>
  <si>
    <t>41</t>
  </si>
  <si>
    <t>LED 600*600 方形灯盘
具体型号甲方定，不低于45W</t>
  </si>
  <si>
    <t>测定、划线、打眼、灯具安装、接线、接焊包头。</t>
  </si>
  <si>
    <t>42</t>
  </si>
  <si>
    <t>LED射灯
具体型号甲方定</t>
  </si>
  <si>
    <t>43</t>
  </si>
  <si>
    <t>钢制门电子密码锁</t>
  </si>
  <si>
    <t>含购买材料、安装</t>
  </si>
  <si>
    <t>B5 建筑智能化系统设备安装工程</t>
  </si>
  <si>
    <t>47</t>
  </si>
  <si>
    <t>配管 pc20
1.名称:PVC管
2.材质:PVC
3.规格:PC20</t>
  </si>
  <si>
    <t>测位、划线、配管、连接管件、固定、穿引线。</t>
  </si>
  <si>
    <t>B9 给排水、燃气工程</t>
  </si>
  <si>
    <t>48</t>
  </si>
  <si>
    <t>给水管pc50
1.名称:PVC管
2.材质:PVC
3.规格:PC50</t>
  </si>
  <si>
    <t>切管、附件、接头、安装、主管连接、试水。</t>
  </si>
  <si>
    <t>49</t>
  </si>
  <si>
    <t>给水管pc75
1.名称:PVC管
2.材质:PVC
3.规格:PC75</t>
  </si>
  <si>
    <t>50</t>
  </si>
  <si>
    <t>排水管DN25
1.材质、规格:PPR管DN25
2.含管件安装及管道试压，冲洗消毒</t>
  </si>
  <si>
    <t>打（留）洞眼、切管、调直、对口、热熔管件、管件及管卡安装、水压试验、管道冲洗、通水、消毒。</t>
  </si>
  <si>
    <t>51</t>
  </si>
  <si>
    <t xml:space="preserve">洗手盆
1.台式洗脸盆、洗手盆、含单冷不锈钢水龙头    </t>
  </si>
  <si>
    <t>栽螺栓、切管、上附件、盆及台安装、上下水管连接、试水。(蒙娜丽莎卫浴）或同等价位品牌</t>
  </si>
  <si>
    <t>52</t>
  </si>
  <si>
    <r>
      <t xml:space="preserve">电热水器
</t>
    </r>
    <r>
      <rPr>
        <sz val="10"/>
        <rFont val="宋体"/>
        <charset val="134"/>
      </rPr>
      <t>1.志高（CHIGO）即热式电热水器                           2.免储水多功率可</t>
    </r>
    <r>
      <rPr>
        <sz val="10"/>
        <color rgb="FF000000"/>
        <rFont val="宋体"/>
        <charset val="134"/>
      </rPr>
      <t>调防漏电KBR-H5 0-8500W</t>
    </r>
  </si>
  <si>
    <t>切管、附件、安装、水管连接、试水。</t>
  </si>
  <si>
    <t>53</t>
  </si>
  <si>
    <t>截止阀DN25</t>
  </si>
  <si>
    <t>切管、套丝、制垫加垫、上阀门、水压试验。</t>
  </si>
  <si>
    <t>54</t>
  </si>
  <si>
    <t>小便斗
含感应器</t>
  </si>
  <si>
    <t>栽螺栓、切管、小便器及感应器安装、上下水管连接、试水。(蒙娜丽莎卫浴）或同等价位品牌</t>
  </si>
  <si>
    <t>55</t>
  </si>
  <si>
    <t>消防改造</t>
  </si>
  <si>
    <t>消防栓及喷淋头等改造
（含设施基础改造安装，不含消防验收等费用）</t>
  </si>
  <si>
    <t>拆除工程</t>
  </si>
  <si>
    <t>G.1 人工拆除工程</t>
  </si>
  <si>
    <t>56</t>
  </si>
  <si>
    <t>砖砌墙体拆除
人工，袋装，搬至楼下垃圾堆放处。
2.墙厚：红砖实心墙240mm</t>
  </si>
  <si>
    <t>拆墙、柱及附着其上的装饰层，拆除材料全部下地（基础渣土垂直倒运），渣土运至楼下指定地点堆放。（结合南宁市当期信息价为主定价）</t>
  </si>
  <si>
    <t>57</t>
  </si>
  <si>
    <t>玻璃隔墙拆除
人工，袋装，搬至楼下垃圾堆放处。</t>
  </si>
  <si>
    <t>门窗框扇整体拆除及连接件拆除，拆除的渣土废弃材料和可用材料全部下地，运至楼下指定地点堆放，清理归堆、码放整齐。</t>
  </si>
  <si>
    <t>58</t>
  </si>
  <si>
    <t>埃特板隔墙拆除
人工，袋装，搬至楼下垃圾堆放处。</t>
  </si>
  <si>
    <t>隔扇、隔墙、护墙板面层及龙骨的拆除，拆除的渣土废弃材料和可用材料全部下地，运至楼下指定地点堆放，清理归堆、码放整齐。</t>
  </si>
  <si>
    <t>59</t>
  </si>
  <si>
    <t>原石膏板天花造型拆除
人工，袋装，搬至楼下垃圾堆放处。</t>
  </si>
  <si>
    <t>1.天棚吊杆、骨架及面层的全部拆除。
2. 铲除天棚砂浆。
3. 拆除的渣土废弃材料和可用材料全部下地，运至楼下指定地点堆放，清理归堆、码放整齐。</t>
  </si>
  <si>
    <t>60</t>
  </si>
  <si>
    <t>铝扣板吊顶拆除</t>
  </si>
  <si>
    <t>61</t>
  </si>
  <si>
    <t>房间门拆除</t>
  </si>
  <si>
    <t>1．门、窗框及扇的整体拆除或单项拆除。
2. 拆除的渣土废弃材料和可用材料全部下地，运至楼下指定地点堆放，清理归堆、码放整齐。</t>
  </si>
  <si>
    <t>62</t>
  </si>
  <si>
    <t>柜体拆除</t>
  </si>
  <si>
    <t>柜体拆除，拆除的渣土废弃材料和可用材料全部下地，运至楼下指定地点堆放，清理归堆、码放整齐。</t>
  </si>
  <si>
    <t>63</t>
  </si>
  <si>
    <t>余渣外运
1.运距10km                                            2.自卸汽车运渣土 人工装渣土                     3.泥口场地费用</t>
  </si>
  <si>
    <t>m³</t>
  </si>
  <si>
    <t>场内渣土运至装车地点集中、装车、运输、卸车及场地、车厢的清理等内容。（南宁市当期信息价为主定价）</t>
  </si>
  <si>
    <t>不含税合价</t>
  </si>
  <si>
    <t>税金（9%）</t>
  </si>
  <si>
    <t>设计费（不含税）</t>
  </si>
  <si>
    <t>设计费税金</t>
  </si>
  <si>
    <t>合计</t>
  </si>
  <si>
    <t>招标人供应材料、设备计划一览表</t>
  </si>
  <si>
    <t>工程名称：广西北投环保水务集团有限公司工程分公司凤翔名居4楼办公室装饰装修工程</t>
  </si>
  <si>
    <t>材料名称</t>
  </si>
  <si>
    <t>图纸数量</t>
  </si>
  <si>
    <t>供应数量</t>
  </si>
  <si>
    <t>损耗系数</t>
  </si>
  <si>
    <t>定价定量供应单价或超量领用扣款单价(元)</t>
  </si>
  <si>
    <t>供应地点</t>
  </si>
  <si>
    <t>备注</t>
  </si>
  <si>
    <t>一</t>
  </si>
  <si>
    <r>
      <rPr>
        <b/>
        <sz val="10"/>
        <color theme="1"/>
        <rFont val="宋体"/>
        <charset val="134"/>
      </rPr>
      <t>定量供应的材料（</t>
    </r>
    <r>
      <rPr>
        <b/>
        <sz val="10"/>
        <color indexed="10"/>
        <rFont val="宋体"/>
        <charset val="134"/>
      </rPr>
      <t>超投标人按定量数量领用，超定量领用部分按采购含税价扣款</t>
    </r>
    <r>
      <rPr>
        <b/>
        <sz val="10"/>
        <color theme="1"/>
        <rFont val="宋体"/>
        <charset val="134"/>
      </rPr>
      <t>）</t>
    </r>
  </si>
  <si>
    <t>无</t>
  </si>
  <si>
    <t>说明：</t>
  </si>
  <si>
    <t xml:space="preserve">   1、除上述材料外，其他材料由投标人自行采购。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</si>
</sst>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 ;\-0.00;;"/>
  </numFmts>
  <fonts count="38">
    <font>
      <sz val="11"/>
      <color theme="1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Tahoma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indexed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76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95"/>
  <sheetViews>
    <sheetView showZeros="0" workbookViewId="0">
      <pane ySplit="4" topLeftCell="A88" activePane="bottomLeft" state="frozen"/>
      <selection/>
      <selection pane="bottomLeft" activeCell="B46" sqref="B46"/>
    </sheetView>
  </sheetViews>
  <sheetFormatPr defaultColWidth="9" defaultRowHeight="13.5"/>
  <cols>
    <col min="2" max="2" width="21.875" style="11" customWidth="1"/>
    <col min="5" max="6" width="11.725" customWidth="1"/>
    <col min="7" max="7" width="23.25" customWidth="1"/>
    <col min="8" max="8" width="23.25" style="12" customWidth="1"/>
    <col min="9" max="12" width="9" hidden="1" customWidth="1"/>
    <col min="13" max="13" width="25.25" hidden="1" customWidth="1"/>
    <col min="14" max="14" width="10.125" hidden="1" customWidth="1"/>
  </cols>
  <sheetData>
    <row r="1" ht="38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78"/>
      <c r="J1" s="78"/>
      <c r="K1" s="78"/>
      <c r="L1" s="78"/>
      <c r="M1" s="78"/>
      <c r="N1" s="78"/>
    </row>
    <row r="2" spans="1:14">
      <c r="A2" s="14" t="s">
        <v>1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79" t="s">
        <v>2</v>
      </c>
      <c r="M2" s="79"/>
      <c r="N2" s="79"/>
    </row>
    <row r="3" spans="1:14">
      <c r="A3" s="17" t="s">
        <v>3</v>
      </c>
      <c r="B3" s="17" t="s">
        <v>4</v>
      </c>
      <c r="C3" s="17" t="s">
        <v>5</v>
      </c>
      <c r="D3" s="18" t="s">
        <v>6</v>
      </c>
      <c r="E3" s="19" t="s">
        <v>7</v>
      </c>
      <c r="F3" s="19"/>
      <c r="G3" s="20" t="s">
        <v>8</v>
      </c>
      <c r="H3" s="20" t="s">
        <v>9</v>
      </c>
      <c r="I3" s="80" t="s">
        <v>10</v>
      </c>
      <c r="J3" s="81"/>
      <c r="K3" s="81"/>
      <c r="L3" s="81"/>
      <c r="M3" s="17" t="s">
        <v>11</v>
      </c>
      <c r="N3" s="17" t="s">
        <v>12</v>
      </c>
    </row>
    <row r="4" ht="38.25" spans="1:14">
      <c r="A4" s="17"/>
      <c r="B4" s="17"/>
      <c r="C4" s="17"/>
      <c r="D4" s="21"/>
      <c r="E4" s="19" t="s">
        <v>13</v>
      </c>
      <c r="F4" s="19" t="s">
        <v>14</v>
      </c>
      <c r="G4" s="22"/>
      <c r="H4" s="22"/>
      <c r="I4" s="17" t="s">
        <v>15</v>
      </c>
      <c r="J4" s="17" t="s">
        <v>16</v>
      </c>
      <c r="K4" s="17" t="s">
        <v>17</v>
      </c>
      <c r="L4" s="80" t="s">
        <v>18</v>
      </c>
      <c r="M4" s="17"/>
      <c r="N4" s="17"/>
    </row>
    <row r="5" s="10" customFormat="1" ht="24" customHeight="1" spans="1:14">
      <c r="A5" s="23" t="s">
        <v>19</v>
      </c>
      <c r="B5" s="24"/>
      <c r="C5" s="25"/>
      <c r="D5" s="26"/>
      <c r="E5" s="26"/>
      <c r="F5" s="26">
        <f>SUM(F7:F55)</f>
        <v>0</v>
      </c>
      <c r="G5" s="26"/>
      <c r="H5" s="26"/>
      <c r="I5" s="26"/>
      <c r="J5" s="26"/>
      <c r="K5" s="26"/>
      <c r="L5" s="26"/>
      <c r="M5" s="26"/>
      <c r="N5" s="26" t="e">
        <f>SUM(N7:N55)</f>
        <v>#REF!</v>
      </c>
    </row>
    <row r="6" s="10" customFormat="1" ht="42" customHeight="1" spans="1:14">
      <c r="A6" s="27"/>
      <c r="B6" s="28" t="s">
        <v>20</v>
      </c>
      <c r="C6" s="29"/>
      <c r="D6" s="30"/>
      <c r="E6" s="30"/>
      <c r="F6" s="30"/>
      <c r="G6" s="31"/>
      <c r="H6" s="32"/>
      <c r="I6" s="30"/>
      <c r="J6" s="30"/>
      <c r="K6" s="30"/>
      <c r="L6" s="30"/>
      <c r="M6" s="30"/>
      <c r="N6" s="30"/>
    </row>
    <row r="7" s="10" customFormat="1" ht="25" customHeight="1" spans="1:14">
      <c r="A7" s="33" t="s">
        <v>21</v>
      </c>
      <c r="B7" s="34" t="s">
        <v>22</v>
      </c>
      <c r="C7" s="35" t="s">
        <v>23</v>
      </c>
      <c r="D7" s="36">
        <v>0.98</v>
      </c>
      <c r="E7" s="36"/>
      <c r="F7" s="36">
        <f>ROUND(E7*D7,2)</f>
        <v>0</v>
      </c>
      <c r="G7" s="37" t="s">
        <v>24</v>
      </c>
      <c r="H7" s="38" t="s">
        <v>25</v>
      </c>
      <c r="I7" s="36">
        <v>580</v>
      </c>
      <c r="J7" s="36">
        <f>199.32+320</f>
        <v>519.32</v>
      </c>
      <c r="K7" s="36"/>
      <c r="L7" s="36"/>
      <c r="M7" s="36" t="e">
        <f>AVERAGE(I7,J7,#REF!)</f>
        <v>#REF!</v>
      </c>
      <c r="N7" s="36" t="e">
        <f>ROUND(M7*D7,2)</f>
        <v>#REF!</v>
      </c>
    </row>
    <row r="8" s="10" customFormat="1" ht="25" customHeight="1" spans="1:14">
      <c r="A8" s="39"/>
      <c r="B8" s="40" t="s">
        <v>26</v>
      </c>
      <c r="C8" s="41"/>
      <c r="D8" s="42"/>
      <c r="E8" s="42"/>
      <c r="F8" s="42"/>
      <c r="G8" s="43"/>
      <c r="H8" s="44"/>
      <c r="I8" s="42"/>
      <c r="J8" s="42"/>
      <c r="K8" s="42"/>
      <c r="L8" s="42"/>
      <c r="M8" s="42"/>
      <c r="N8" s="42"/>
    </row>
    <row r="9" s="10" customFormat="1" ht="25" customHeight="1" spans="1:14">
      <c r="A9" s="39"/>
      <c r="B9" s="40" t="s">
        <v>27</v>
      </c>
      <c r="C9" s="41"/>
      <c r="D9" s="42"/>
      <c r="E9" s="42"/>
      <c r="F9" s="42"/>
      <c r="G9" s="43"/>
      <c r="H9" s="44"/>
      <c r="I9" s="42"/>
      <c r="J9" s="42"/>
      <c r="K9" s="42"/>
      <c r="L9" s="42"/>
      <c r="M9" s="42"/>
      <c r="N9" s="42"/>
    </row>
    <row r="10" s="10" customFormat="1" ht="25" customHeight="1" spans="1:14">
      <c r="A10" s="39"/>
      <c r="B10" s="40" t="s">
        <v>28</v>
      </c>
      <c r="C10" s="41"/>
      <c r="D10" s="42"/>
      <c r="E10" s="42"/>
      <c r="F10" s="42"/>
      <c r="G10" s="43"/>
      <c r="H10" s="44"/>
      <c r="I10" s="42"/>
      <c r="J10" s="42"/>
      <c r="K10" s="42"/>
      <c r="L10" s="42"/>
      <c r="M10" s="42"/>
      <c r="N10" s="42"/>
    </row>
    <row r="11" s="10" customFormat="1" ht="25" customHeight="1" spans="1:14">
      <c r="A11" s="45"/>
      <c r="B11" s="46" t="s">
        <v>29</v>
      </c>
      <c r="C11" s="47"/>
      <c r="D11" s="48"/>
      <c r="E11" s="48"/>
      <c r="F11" s="48"/>
      <c r="G11" s="49"/>
      <c r="H11" s="50"/>
      <c r="I11" s="48"/>
      <c r="J11" s="48"/>
      <c r="K11" s="48"/>
      <c r="L11" s="48"/>
      <c r="M11" s="48"/>
      <c r="N11" s="48"/>
    </row>
    <row r="12" s="10" customFormat="1" ht="25" customHeight="1" spans="1:14">
      <c r="A12" s="39" t="s">
        <v>30</v>
      </c>
      <c r="B12" s="40" t="s">
        <v>31</v>
      </c>
      <c r="C12" s="35" t="s">
        <v>23</v>
      </c>
      <c r="D12" s="36">
        <v>15.8</v>
      </c>
      <c r="E12" s="36"/>
      <c r="F12" s="36">
        <f>ROUND(E12*D12,2)</f>
        <v>0</v>
      </c>
      <c r="G12" s="37" t="s">
        <v>32</v>
      </c>
      <c r="H12" s="38" t="s">
        <v>25</v>
      </c>
      <c r="I12" s="36">
        <v>445.52</v>
      </c>
      <c r="J12" s="36"/>
      <c r="K12" s="36"/>
      <c r="L12" s="36">
        <v>470.67</v>
      </c>
      <c r="M12" s="36" t="e">
        <f>AVERAGE(I12,#REF!,L12)</f>
        <v>#REF!</v>
      </c>
      <c r="N12" s="36" t="e">
        <f>ROUND(M12*D12,2)</f>
        <v>#REF!</v>
      </c>
    </row>
    <row r="13" s="10" customFormat="1" ht="25" customHeight="1" spans="1:14">
      <c r="A13" s="39"/>
      <c r="B13" s="40" t="s">
        <v>33</v>
      </c>
      <c r="C13" s="41"/>
      <c r="D13" s="42"/>
      <c r="E13" s="42"/>
      <c r="F13" s="42"/>
      <c r="G13" s="43"/>
      <c r="H13" s="44"/>
      <c r="I13" s="42"/>
      <c r="J13" s="42"/>
      <c r="K13" s="42"/>
      <c r="L13" s="42"/>
      <c r="M13" s="42"/>
      <c r="N13" s="42"/>
    </row>
    <row r="14" s="10" customFormat="1" ht="25" customHeight="1" spans="1:14">
      <c r="A14" s="39"/>
      <c r="B14" s="40" t="s">
        <v>34</v>
      </c>
      <c r="C14" s="41"/>
      <c r="D14" s="42"/>
      <c r="E14" s="42"/>
      <c r="F14" s="42"/>
      <c r="G14" s="43"/>
      <c r="H14" s="44"/>
      <c r="I14" s="42"/>
      <c r="J14" s="42"/>
      <c r="K14" s="42"/>
      <c r="L14" s="42"/>
      <c r="M14" s="42"/>
      <c r="N14" s="42"/>
    </row>
    <row r="15" s="10" customFormat="1" ht="25" customHeight="1" spans="1:14">
      <c r="A15" s="39"/>
      <c r="B15" s="40" t="s">
        <v>35</v>
      </c>
      <c r="C15" s="41"/>
      <c r="D15" s="42"/>
      <c r="E15" s="42"/>
      <c r="F15" s="42"/>
      <c r="G15" s="43"/>
      <c r="H15" s="44"/>
      <c r="I15" s="42"/>
      <c r="J15" s="42"/>
      <c r="K15" s="42"/>
      <c r="L15" s="42"/>
      <c r="M15" s="42"/>
      <c r="N15" s="42"/>
    </row>
    <row r="16" s="10" customFormat="1" ht="25" customHeight="1" spans="1:14">
      <c r="A16" s="39"/>
      <c r="B16" s="40" t="s">
        <v>36</v>
      </c>
      <c r="C16" s="47"/>
      <c r="D16" s="48"/>
      <c r="E16" s="48"/>
      <c r="F16" s="48"/>
      <c r="G16" s="49"/>
      <c r="H16" s="50"/>
      <c r="I16" s="48"/>
      <c r="J16" s="48"/>
      <c r="K16" s="48"/>
      <c r="L16" s="48"/>
      <c r="M16" s="48"/>
      <c r="N16" s="48"/>
    </row>
    <row r="17" s="10" customFormat="1" ht="25" customHeight="1" spans="1:14">
      <c r="A17" s="51" t="s">
        <v>37</v>
      </c>
      <c r="B17" s="52" t="s">
        <v>38</v>
      </c>
      <c r="C17" s="53" t="s">
        <v>39</v>
      </c>
      <c r="D17" s="54">
        <v>189.4</v>
      </c>
      <c r="E17" s="54"/>
      <c r="F17" s="54">
        <f>ROUND(E17*D17,2)</f>
        <v>0</v>
      </c>
      <c r="G17" s="37" t="s">
        <v>40</v>
      </c>
      <c r="H17" s="38" t="s">
        <v>25</v>
      </c>
      <c r="I17" s="54">
        <v>145.26</v>
      </c>
      <c r="J17" s="54"/>
      <c r="K17" s="54">
        <v>145.5</v>
      </c>
      <c r="L17" s="54">
        <v>145.62</v>
      </c>
      <c r="M17" s="54" t="e">
        <f>AVERAGE(I17,K17,#REF!,L17)</f>
        <v>#REF!</v>
      </c>
      <c r="N17" s="54" t="e">
        <f>ROUND(M17*D17,2)</f>
        <v>#REF!</v>
      </c>
    </row>
    <row r="18" s="10" customFormat="1" ht="25" customHeight="1" spans="1:14">
      <c r="A18" s="51"/>
      <c r="B18" s="55" t="s">
        <v>41</v>
      </c>
      <c r="C18" s="56"/>
      <c r="D18" s="57"/>
      <c r="E18" s="57"/>
      <c r="F18" s="57"/>
      <c r="G18" s="43"/>
      <c r="H18" s="44"/>
      <c r="I18" s="57"/>
      <c r="J18" s="57"/>
      <c r="K18" s="57"/>
      <c r="L18" s="57"/>
      <c r="M18" s="57"/>
      <c r="N18" s="57"/>
    </row>
    <row r="19" s="10" customFormat="1" ht="25" customHeight="1" spans="1:14">
      <c r="A19" s="51"/>
      <c r="B19" s="40" t="s">
        <v>34</v>
      </c>
      <c r="C19" s="56"/>
      <c r="D19" s="57"/>
      <c r="E19" s="57"/>
      <c r="F19" s="57"/>
      <c r="G19" s="43"/>
      <c r="H19" s="44"/>
      <c r="I19" s="57"/>
      <c r="J19" s="57"/>
      <c r="K19" s="57"/>
      <c r="L19" s="57"/>
      <c r="M19" s="57"/>
      <c r="N19" s="57"/>
    </row>
    <row r="20" s="10" customFormat="1" ht="25" customHeight="1" spans="1:14">
      <c r="A20" s="51"/>
      <c r="B20" s="46" t="s">
        <v>35</v>
      </c>
      <c r="C20" s="58"/>
      <c r="D20" s="57"/>
      <c r="E20" s="57"/>
      <c r="F20" s="57"/>
      <c r="G20" s="43"/>
      <c r="H20" s="44"/>
      <c r="I20" s="57"/>
      <c r="J20" s="57"/>
      <c r="K20" s="57"/>
      <c r="L20" s="57"/>
      <c r="M20" s="57"/>
      <c r="N20" s="57"/>
    </row>
    <row r="21" s="10" customFormat="1" ht="42" customHeight="1" spans="1:14">
      <c r="A21" s="27"/>
      <c r="B21" s="59" t="s">
        <v>42</v>
      </c>
      <c r="C21" s="41"/>
      <c r="D21" s="26"/>
      <c r="E21" s="26"/>
      <c r="F21" s="26"/>
      <c r="G21" s="60"/>
      <c r="H21" s="61"/>
      <c r="I21" s="26"/>
      <c r="J21" s="26"/>
      <c r="K21" s="26"/>
      <c r="L21" s="26"/>
      <c r="M21" s="26"/>
      <c r="N21" s="26"/>
    </row>
    <row r="22" s="10" customFormat="1" ht="50" customHeight="1" spans="1:14">
      <c r="A22" s="33" t="s">
        <v>43</v>
      </c>
      <c r="B22" s="52" t="s">
        <v>44</v>
      </c>
      <c r="C22" s="62" t="s">
        <v>23</v>
      </c>
      <c r="D22" s="54">
        <v>2.4</v>
      </c>
      <c r="E22" s="54"/>
      <c r="F22" s="54">
        <f t="shared" ref="F22:F25" si="0">ROUND(E22*D22,2)</f>
        <v>0</v>
      </c>
      <c r="G22" s="60" t="s">
        <v>45</v>
      </c>
      <c r="H22" s="61" t="s">
        <v>25</v>
      </c>
      <c r="I22" s="54">
        <v>587.02</v>
      </c>
      <c r="J22" s="54"/>
      <c r="K22" s="54"/>
      <c r="L22" s="54"/>
      <c r="M22" s="54" t="e">
        <f>AVERAGE(I22,K22,#REF!)</f>
        <v>#REF!</v>
      </c>
      <c r="N22" s="54" t="e">
        <f t="shared" ref="N22:N27" si="1">ROUND(M22*D22,2)</f>
        <v>#REF!</v>
      </c>
    </row>
    <row r="23" s="10" customFormat="1" ht="50" customHeight="1" spans="1:14">
      <c r="A23" s="63" t="s">
        <v>46</v>
      </c>
      <c r="B23" s="52" t="s">
        <v>47</v>
      </c>
      <c r="C23" s="62" t="s">
        <v>48</v>
      </c>
      <c r="D23" s="54">
        <v>0.42</v>
      </c>
      <c r="E23" s="54"/>
      <c r="F23" s="54">
        <f t="shared" si="0"/>
        <v>0</v>
      </c>
      <c r="G23" s="31" t="s">
        <v>49</v>
      </c>
      <c r="H23" s="61" t="s">
        <v>25</v>
      </c>
      <c r="I23" s="54">
        <v>6323.17</v>
      </c>
      <c r="J23" s="54"/>
      <c r="K23" s="54">
        <v>6323.8</v>
      </c>
      <c r="L23" s="54"/>
      <c r="M23" s="54" t="e">
        <f>AVERAGE(I23,K23,#REF!)</f>
        <v>#REF!</v>
      </c>
      <c r="N23" s="54" t="e">
        <f t="shared" si="1"/>
        <v>#REF!</v>
      </c>
    </row>
    <row r="24" s="10" customFormat="1" ht="42" customHeight="1" spans="1:14">
      <c r="A24" s="27"/>
      <c r="B24" s="64" t="s">
        <v>50</v>
      </c>
      <c r="C24" s="25"/>
      <c r="D24" s="26"/>
      <c r="E24" s="26"/>
      <c r="F24" s="26"/>
      <c r="G24" s="60"/>
      <c r="H24" s="61"/>
      <c r="I24" s="26"/>
      <c r="J24" s="26"/>
      <c r="K24" s="26"/>
      <c r="L24" s="26"/>
      <c r="M24" s="26"/>
      <c r="N24" s="26"/>
    </row>
    <row r="25" s="10" customFormat="1" ht="50" customHeight="1" spans="1:14">
      <c r="A25" s="63" t="s">
        <v>51</v>
      </c>
      <c r="B25" s="52" t="s">
        <v>52</v>
      </c>
      <c r="C25" s="62" t="s">
        <v>39</v>
      </c>
      <c r="D25" s="54">
        <f>37.9+20.6</f>
        <v>58.5</v>
      </c>
      <c r="E25" s="54"/>
      <c r="F25" s="54">
        <f t="shared" si="0"/>
        <v>0</v>
      </c>
      <c r="G25" s="60" t="s">
        <v>53</v>
      </c>
      <c r="H25" s="61" t="s">
        <v>25</v>
      </c>
      <c r="I25" s="54"/>
      <c r="J25" s="54">
        <v>104.2</v>
      </c>
      <c r="K25" s="54"/>
      <c r="L25" s="54"/>
      <c r="M25" s="36" t="e">
        <f>AVERAGE(J25,#REF!)</f>
        <v>#REF!</v>
      </c>
      <c r="N25" s="36" t="e">
        <f t="shared" si="1"/>
        <v>#REF!</v>
      </c>
    </row>
    <row r="26" s="10" customFormat="1" ht="50" customHeight="1" spans="1:14">
      <c r="A26" s="33" t="s">
        <v>54</v>
      </c>
      <c r="B26" s="34" t="s">
        <v>55</v>
      </c>
      <c r="C26" s="62" t="s">
        <v>56</v>
      </c>
      <c r="D26" s="54">
        <v>87.8</v>
      </c>
      <c r="E26" s="54"/>
      <c r="F26" s="54">
        <f t="shared" ref="F26:F29" si="2">ROUND(E26*D26,2)</f>
        <v>0</v>
      </c>
      <c r="G26" s="60" t="s">
        <v>57</v>
      </c>
      <c r="H26" s="61" t="s">
        <v>25</v>
      </c>
      <c r="I26" s="54">
        <v>20</v>
      </c>
      <c r="J26" s="54"/>
      <c r="K26" s="54">
        <v>22</v>
      </c>
      <c r="L26" s="54"/>
      <c r="M26" s="36" t="e">
        <f>AVERAGE(,I26,J26,K26,#REF!)</f>
        <v>#REF!</v>
      </c>
      <c r="N26" s="36" t="e">
        <f t="shared" si="1"/>
        <v>#REF!</v>
      </c>
    </row>
    <row r="27" s="10" customFormat="1" ht="50" customHeight="1" spans="1:14">
      <c r="A27" s="33" t="s">
        <v>58</v>
      </c>
      <c r="B27" s="34" t="s">
        <v>59</v>
      </c>
      <c r="C27" s="62" t="s">
        <v>39</v>
      </c>
      <c r="D27" s="54">
        <f>45.3+20.6</f>
        <v>65.9</v>
      </c>
      <c r="E27" s="54"/>
      <c r="F27" s="54">
        <f t="shared" si="2"/>
        <v>0</v>
      </c>
      <c r="G27" s="60" t="s">
        <v>60</v>
      </c>
      <c r="H27" s="61" t="s">
        <v>25</v>
      </c>
      <c r="I27" s="54"/>
      <c r="J27" s="54"/>
      <c r="K27" s="54"/>
      <c r="L27" s="54"/>
      <c r="M27" s="36" t="e">
        <f>AVERAGE(I27:L27,#REF!)</f>
        <v>#REF!</v>
      </c>
      <c r="N27" s="36" t="e">
        <f t="shared" si="1"/>
        <v>#REF!</v>
      </c>
    </row>
    <row r="28" s="10" customFormat="1" ht="42" customHeight="1" spans="1:14">
      <c r="A28" s="65"/>
      <c r="B28" s="66" t="s">
        <v>61</v>
      </c>
      <c r="C28" s="25"/>
      <c r="D28" s="26"/>
      <c r="E28" s="26"/>
      <c r="F28" s="26"/>
      <c r="G28" s="60"/>
      <c r="H28" s="61"/>
      <c r="I28" s="26"/>
      <c r="J28" s="26"/>
      <c r="K28" s="26"/>
      <c r="L28" s="26"/>
      <c r="M28" s="82"/>
      <c r="N28" s="82"/>
    </row>
    <row r="29" s="10" customFormat="1" ht="50" customHeight="1" spans="1:14">
      <c r="A29" s="33" t="s">
        <v>62</v>
      </c>
      <c r="B29" s="34" t="s">
        <v>63</v>
      </c>
      <c r="C29" s="62" t="s">
        <v>39</v>
      </c>
      <c r="D29" s="54">
        <f>25.2*2.6</f>
        <v>65.52</v>
      </c>
      <c r="E29" s="54"/>
      <c r="F29" s="54">
        <f t="shared" si="2"/>
        <v>0</v>
      </c>
      <c r="G29" s="60" t="s">
        <v>53</v>
      </c>
      <c r="H29" s="61" t="s">
        <v>25</v>
      </c>
      <c r="I29" s="54"/>
      <c r="J29" s="54"/>
      <c r="K29" s="54"/>
      <c r="L29" s="54"/>
      <c r="M29" s="36" t="e">
        <f>AVERAGE(I29:L29,#REF!)</f>
        <v>#REF!</v>
      </c>
      <c r="N29" s="36" t="e">
        <f>ROUND(M29*D29,2)</f>
        <v>#REF!</v>
      </c>
    </row>
    <row r="30" s="10" customFormat="1" ht="50" customHeight="1" spans="1:14">
      <c r="A30" s="33" t="s">
        <v>64</v>
      </c>
      <c r="B30" s="34" t="s">
        <v>65</v>
      </c>
      <c r="C30" s="62" t="s">
        <v>39</v>
      </c>
      <c r="D30" s="54">
        <v>98.6</v>
      </c>
      <c r="E30" s="54"/>
      <c r="F30" s="54">
        <f t="shared" ref="F30:F36" si="3">ROUND(E30*D30,2)</f>
        <v>0</v>
      </c>
      <c r="G30" s="60" t="s">
        <v>66</v>
      </c>
      <c r="H30" s="61" t="s">
        <v>25</v>
      </c>
      <c r="I30" s="54">
        <v>29.4</v>
      </c>
      <c r="J30" s="54">
        <v>24.69</v>
      </c>
      <c r="K30" s="54">
        <v>36</v>
      </c>
      <c r="L30" s="54"/>
      <c r="M30" s="36" t="e">
        <f>AVERAGE(I30:L30,#REF!)</f>
        <v>#REF!</v>
      </c>
      <c r="N30" s="36" t="e">
        <f t="shared" ref="N30:N35" si="4">ROUND(M30*D30,2)</f>
        <v>#REF!</v>
      </c>
    </row>
    <row r="31" s="10" customFormat="1" ht="50" customHeight="1" spans="1:14">
      <c r="A31" s="33" t="s">
        <v>67</v>
      </c>
      <c r="B31" s="34" t="s">
        <v>68</v>
      </c>
      <c r="C31" s="62" t="s">
        <v>39</v>
      </c>
      <c r="D31" s="54">
        <v>28.5</v>
      </c>
      <c r="E31" s="54"/>
      <c r="F31" s="54">
        <f t="shared" si="3"/>
        <v>0</v>
      </c>
      <c r="G31" s="60" t="s">
        <v>69</v>
      </c>
      <c r="H31" s="61" t="s">
        <v>25</v>
      </c>
      <c r="I31" s="54">
        <v>35.04</v>
      </c>
      <c r="J31" s="54">
        <v>35</v>
      </c>
      <c r="K31" s="54">
        <v>40</v>
      </c>
      <c r="L31" s="54"/>
      <c r="M31" s="36" t="e">
        <f>AVERAGE(I31:L31,#REF!)</f>
        <v>#REF!</v>
      </c>
      <c r="N31" s="36" t="e">
        <f t="shared" si="4"/>
        <v>#REF!</v>
      </c>
    </row>
    <row r="32" s="10" customFormat="1" ht="50" customHeight="1" spans="1:14">
      <c r="A32" s="67" t="s">
        <v>70</v>
      </c>
      <c r="B32" s="68" t="s">
        <v>71</v>
      </c>
      <c r="C32" s="69" t="s">
        <v>39</v>
      </c>
      <c r="D32" s="70">
        <v>60.8</v>
      </c>
      <c r="E32" s="70"/>
      <c r="F32" s="54">
        <f t="shared" si="3"/>
        <v>0</v>
      </c>
      <c r="G32" s="60" t="s">
        <v>72</v>
      </c>
      <c r="H32" s="61" t="s">
        <v>25</v>
      </c>
      <c r="I32" s="70">
        <v>10.89</v>
      </c>
      <c r="J32" s="70">
        <v>15.67</v>
      </c>
      <c r="K32" s="70">
        <v>16</v>
      </c>
      <c r="L32" s="70">
        <v>11.23</v>
      </c>
      <c r="M32" s="36" t="e">
        <f>AVERAGE(I32:L32,#REF!)</f>
        <v>#REF!</v>
      </c>
      <c r="N32" s="36" t="e">
        <f t="shared" si="4"/>
        <v>#REF!</v>
      </c>
    </row>
    <row r="33" s="10" customFormat="1" ht="50" customHeight="1" spans="1:14">
      <c r="A33" s="33" t="s">
        <v>73</v>
      </c>
      <c r="B33" s="34" t="s">
        <v>74</v>
      </c>
      <c r="C33" s="62" t="s">
        <v>39</v>
      </c>
      <c r="D33" s="54">
        <v>12.6</v>
      </c>
      <c r="E33" s="54"/>
      <c r="F33" s="54">
        <f t="shared" si="3"/>
        <v>0</v>
      </c>
      <c r="G33" s="60" t="s">
        <v>75</v>
      </c>
      <c r="H33" s="61" t="s">
        <v>25</v>
      </c>
      <c r="I33" s="54">
        <v>262.2</v>
      </c>
      <c r="J33" s="54"/>
      <c r="K33" s="54"/>
      <c r="L33" s="54">
        <v>262.39</v>
      </c>
      <c r="M33" s="36" t="e">
        <f>AVERAGE(I33:L33,#REF!)</f>
        <v>#REF!</v>
      </c>
      <c r="N33" s="36" t="e">
        <f t="shared" si="4"/>
        <v>#REF!</v>
      </c>
    </row>
    <row r="34" s="10" customFormat="1" ht="42" customHeight="1" spans="1:14">
      <c r="A34" s="65"/>
      <c r="B34" s="66" t="s">
        <v>76</v>
      </c>
      <c r="C34" s="25"/>
      <c r="D34" s="26"/>
      <c r="E34" s="26"/>
      <c r="F34" s="26"/>
      <c r="G34" s="60"/>
      <c r="H34" s="61"/>
      <c r="I34" s="26"/>
      <c r="J34" s="26"/>
      <c r="K34" s="26"/>
      <c r="L34" s="26"/>
      <c r="M34" s="82"/>
      <c r="N34" s="82"/>
    </row>
    <row r="35" s="10" customFormat="1" ht="50" customHeight="1" spans="1:14">
      <c r="A35" s="33" t="s">
        <v>77</v>
      </c>
      <c r="B35" s="71" t="s">
        <v>78</v>
      </c>
      <c r="C35" s="62" t="s">
        <v>39</v>
      </c>
      <c r="D35" s="54">
        <f>761.6+135.8</f>
        <v>897.4</v>
      </c>
      <c r="E35" s="54"/>
      <c r="F35" s="54">
        <f t="shared" si="3"/>
        <v>0</v>
      </c>
      <c r="G35" s="60" t="s">
        <v>79</v>
      </c>
      <c r="H35" s="61" t="s">
        <v>25</v>
      </c>
      <c r="I35" s="54">
        <v>119.35</v>
      </c>
      <c r="J35" s="54">
        <v>120.39</v>
      </c>
      <c r="K35" s="54"/>
      <c r="L35" s="54">
        <v>139</v>
      </c>
      <c r="M35" s="36" t="e">
        <f>AVERAGE(I35:L35,#REF!)</f>
        <v>#REF!</v>
      </c>
      <c r="N35" s="36" t="e">
        <f t="shared" si="4"/>
        <v>#REF!</v>
      </c>
    </row>
    <row r="36" s="10" customFormat="1" ht="50" customHeight="1" spans="1:14">
      <c r="A36" s="33" t="s">
        <v>80</v>
      </c>
      <c r="B36" s="34" t="s">
        <v>81</v>
      </c>
      <c r="C36" s="62" t="s">
        <v>39</v>
      </c>
      <c r="D36" s="54">
        <v>12</v>
      </c>
      <c r="E36" s="54"/>
      <c r="F36" s="54">
        <f t="shared" si="3"/>
        <v>0</v>
      </c>
      <c r="G36" s="60" t="s">
        <v>82</v>
      </c>
      <c r="H36" s="61" t="s">
        <v>25</v>
      </c>
      <c r="I36" s="54">
        <v>128.53</v>
      </c>
      <c r="J36" s="54"/>
      <c r="K36" s="54"/>
      <c r="L36" s="54">
        <v>129.28</v>
      </c>
      <c r="M36" s="36" t="e">
        <f>AVERAGE(I36:L36,#REF!)</f>
        <v>#REF!</v>
      </c>
      <c r="N36" s="36" t="e">
        <f t="shared" ref="N36:N40" si="5">ROUND(M36*D36,2)</f>
        <v>#REF!</v>
      </c>
    </row>
    <row r="37" s="10" customFormat="1" ht="42" customHeight="1" spans="1:14">
      <c r="A37" s="65"/>
      <c r="B37" s="66" t="s">
        <v>83</v>
      </c>
      <c r="C37" s="25"/>
      <c r="D37" s="26"/>
      <c r="E37" s="26"/>
      <c r="F37" s="26"/>
      <c r="G37" s="60"/>
      <c r="H37" s="61"/>
      <c r="I37" s="26"/>
      <c r="J37" s="26"/>
      <c r="K37" s="26"/>
      <c r="L37" s="26"/>
      <c r="M37" s="82"/>
      <c r="N37" s="82"/>
    </row>
    <row r="38" s="10" customFormat="1" ht="50" customHeight="1" spans="1:14">
      <c r="A38" s="33" t="s">
        <v>84</v>
      </c>
      <c r="B38" s="71" t="s">
        <v>85</v>
      </c>
      <c r="C38" s="62" t="s">
        <v>39</v>
      </c>
      <c r="D38" s="54">
        <v>5.2</v>
      </c>
      <c r="E38" s="54"/>
      <c r="F38" s="54">
        <f t="shared" ref="F38:F43" si="6">ROUND(E38*D38,2)</f>
        <v>0</v>
      </c>
      <c r="G38" s="60" t="s">
        <v>86</v>
      </c>
      <c r="H38" s="61" t="s">
        <v>25</v>
      </c>
      <c r="I38" s="54">
        <v>450</v>
      </c>
      <c r="J38" s="54"/>
      <c r="K38" s="54"/>
      <c r="L38" s="54"/>
      <c r="M38" s="36" t="e">
        <f>AVERAGE(I38:L38,#REF!)</f>
        <v>#REF!</v>
      </c>
      <c r="N38" s="36" t="e">
        <f t="shared" si="5"/>
        <v>#REF!</v>
      </c>
    </row>
    <row r="39" s="10" customFormat="1" ht="50" customHeight="1" spans="1:14">
      <c r="A39" s="33" t="s">
        <v>87</v>
      </c>
      <c r="B39" s="71" t="s">
        <v>88</v>
      </c>
      <c r="C39" s="62" t="s">
        <v>89</v>
      </c>
      <c r="D39" s="54">
        <v>1</v>
      </c>
      <c r="E39" s="54"/>
      <c r="F39" s="54">
        <f t="shared" si="6"/>
        <v>0</v>
      </c>
      <c r="G39" s="60" t="s">
        <v>90</v>
      </c>
      <c r="H39" s="61" t="s">
        <v>25</v>
      </c>
      <c r="I39" s="54"/>
      <c r="J39" s="54"/>
      <c r="K39" s="54"/>
      <c r="L39" s="54"/>
      <c r="M39" s="36" t="e">
        <f>AVERAGE(I39:L39,#REF!)</f>
        <v>#REF!</v>
      </c>
      <c r="N39" s="36" t="e">
        <f t="shared" si="5"/>
        <v>#REF!</v>
      </c>
    </row>
    <row r="40" s="10" customFormat="1" ht="50" customHeight="1" spans="1:14">
      <c r="A40" s="33" t="s">
        <v>91</v>
      </c>
      <c r="B40" s="71" t="s">
        <v>92</v>
      </c>
      <c r="C40" s="62" t="s">
        <v>39</v>
      </c>
      <c r="D40" s="54">
        <v>30.24</v>
      </c>
      <c r="E40" s="54"/>
      <c r="F40" s="54">
        <f t="shared" si="6"/>
        <v>0</v>
      </c>
      <c r="G40" s="60" t="s">
        <v>93</v>
      </c>
      <c r="H40" s="61" t="s">
        <v>25</v>
      </c>
      <c r="I40" s="54"/>
      <c r="J40" s="54"/>
      <c r="K40" s="54">
        <v>408</v>
      </c>
      <c r="L40" s="54">
        <v>399.02</v>
      </c>
      <c r="M40" s="36" t="e">
        <f>AVERAGE(I40:L40,#REF!)</f>
        <v>#REF!</v>
      </c>
      <c r="N40" s="36" t="e">
        <f t="shared" si="5"/>
        <v>#REF!</v>
      </c>
    </row>
    <row r="41" s="10" customFormat="1" ht="42" customHeight="1" spans="1:14">
      <c r="A41" s="33"/>
      <c r="B41" s="66" t="s">
        <v>94</v>
      </c>
      <c r="C41" s="25"/>
      <c r="D41" s="26"/>
      <c r="E41" s="26"/>
      <c r="F41" s="26"/>
      <c r="G41" s="60"/>
      <c r="H41" s="61"/>
      <c r="I41" s="26"/>
      <c r="J41" s="26"/>
      <c r="K41" s="26"/>
      <c r="L41" s="26"/>
      <c r="M41" s="82"/>
      <c r="N41" s="82"/>
    </row>
    <row r="42" s="10" customFormat="1" ht="50" customHeight="1" spans="1:14">
      <c r="A42" s="33" t="s">
        <v>95</v>
      </c>
      <c r="B42" s="34" t="s">
        <v>96</v>
      </c>
      <c r="C42" s="62" t="s">
        <v>39</v>
      </c>
      <c r="D42" s="54">
        <v>463.7</v>
      </c>
      <c r="E42" s="54"/>
      <c r="F42" s="54">
        <f t="shared" si="6"/>
        <v>0</v>
      </c>
      <c r="G42" s="60" t="s">
        <v>97</v>
      </c>
      <c r="H42" s="61" t="s">
        <v>25</v>
      </c>
      <c r="I42" s="54">
        <v>13</v>
      </c>
      <c r="J42" s="54">
        <v>13</v>
      </c>
      <c r="K42" s="54">
        <v>19</v>
      </c>
      <c r="L42" s="54">
        <v>16.62</v>
      </c>
      <c r="M42" s="54" t="e">
        <f>AVERAGE(I42:L42,#REF!)</f>
        <v>#REF!</v>
      </c>
      <c r="N42" s="54" t="e">
        <f t="shared" ref="N42:N46" si="7">ROUND(M42*D42,2)</f>
        <v>#REF!</v>
      </c>
    </row>
    <row r="43" s="10" customFormat="1" ht="50" customHeight="1" spans="1:14">
      <c r="A43" s="33" t="s">
        <v>98</v>
      </c>
      <c r="B43" s="72" t="s">
        <v>99</v>
      </c>
      <c r="C43" s="62" t="s">
        <v>39</v>
      </c>
      <c r="D43" s="54">
        <v>3001.7</v>
      </c>
      <c r="E43" s="54"/>
      <c r="F43" s="54">
        <f t="shared" si="6"/>
        <v>0</v>
      </c>
      <c r="G43" s="60" t="s">
        <v>100</v>
      </c>
      <c r="H43" s="61" t="s">
        <v>25</v>
      </c>
      <c r="I43" s="54">
        <v>12</v>
      </c>
      <c r="J43" s="54">
        <v>12</v>
      </c>
      <c r="K43" s="54">
        <v>13.5</v>
      </c>
      <c r="L43" s="54">
        <v>11.51</v>
      </c>
      <c r="M43" s="54" t="e">
        <f>AVERAGE(I43:L43,#REF!)</f>
        <v>#REF!</v>
      </c>
      <c r="N43" s="54" t="e">
        <f t="shared" si="7"/>
        <v>#REF!</v>
      </c>
    </row>
    <row r="44" s="10" customFormat="1" ht="42" customHeight="1" spans="1:14">
      <c r="A44" s="65"/>
      <c r="B44" s="66" t="s">
        <v>101</v>
      </c>
      <c r="C44" s="25"/>
      <c r="D44" s="26"/>
      <c r="E44" s="26"/>
      <c r="F44" s="26"/>
      <c r="G44" s="60"/>
      <c r="H44" s="61"/>
      <c r="I44" s="26"/>
      <c r="J44" s="26"/>
      <c r="K44" s="26"/>
      <c r="L44" s="26"/>
      <c r="M44" s="26"/>
      <c r="N44" s="26"/>
    </row>
    <row r="45" s="10" customFormat="1" ht="50" customHeight="1" spans="1:14">
      <c r="A45" s="33" t="s">
        <v>102</v>
      </c>
      <c r="B45" s="34" t="s">
        <v>103</v>
      </c>
      <c r="C45" s="62" t="s">
        <v>39</v>
      </c>
      <c r="D45" s="54">
        <v>1.5</v>
      </c>
      <c r="E45" s="54"/>
      <c r="F45" s="54">
        <f>ROUND(E45*D45,2)</f>
        <v>0</v>
      </c>
      <c r="G45" s="60" t="s">
        <v>104</v>
      </c>
      <c r="H45" s="61" t="s">
        <v>25</v>
      </c>
      <c r="I45" s="54">
        <v>700</v>
      </c>
      <c r="J45" s="54"/>
      <c r="K45" s="54"/>
      <c r="L45" s="54"/>
      <c r="M45" s="54" t="e">
        <f>AVERAGE(I45:L45,#REF!)</f>
        <v>#REF!</v>
      </c>
      <c r="N45" s="54" t="e">
        <f t="shared" si="7"/>
        <v>#REF!</v>
      </c>
    </row>
    <row r="46" s="10" customFormat="1" ht="50" customHeight="1" spans="1:14">
      <c r="A46" s="33" t="s">
        <v>105</v>
      </c>
      <c r="B46" s="72" t="s">
        <v>106</v>
      </c>
      <c r="C46" s="62" t="s">
        <v>39</v>
      </c>
      <c r="D46" s="54">
        <f>70.8*2.4-30.24</f>
        <v>139.68</v>
      </c>
      <c r="E46" s="54"/>
      <c r="F46" s="54">
        <f t="shared" ref="F46:F55" si="8">ROUND(E46*D46,2)</f>
        <v>0</v>
      </c>
      <c r="G46" s="60" t="s">
        <v>107</v>
      </c>
      <c r="H46" s="61" t="s">
        <v>25</v>
      </c>
      <c r="I46" s="54">
        <v>400</v>
      </c>
      <c r="J46" s="54">
        <v>200</v>
      </c>
      <c r="K46" s="54"/>
      <c r="L46" s="54"/>
      <c r="M46" s="54" t="e">
        <f>AVERAGE(I46:L46,#REF!)</f>
        <v>#REF!</v>
      </c>
      <c r="N46" s="54" t="e">
        <f t="shared" si="7"/>
        <v>#REF!</v>
      </c>
    </row>
    <row r="47" s="10" customFormat="1" ht="50" customHeight="1" spans="1:14">
      <c r="A47" s="33" t="s">
        <v>108</v>
      </c>
      <c r="B47" s="34" t="s">
        <v>109</v>
      </c>
      <c r="C47" s="62" t="s">
        <v>56</v>
      </c>
      <c r="D47" s="54">
        <v>79.6</v>
      </c>
      <c r="E47" s="54"/>
      <c r="F47" s="54">
        <f t="shared" si="8"/>
        <v>0</v>
      </c>
      <c r="G47" s="60" t="s">
        <v>110</v>
      </c>
      <c r="H47" s="61" t="s">
        <v>25</v>
      </c>
      <c r="I47" s="54">
        <v>112.36</v>
      </c>
      <c r="J47" s="54"/>
      <c r="K47" s="54"/>
      <c r="L47" s="54"/>
      <c r="M47" s="54" t="e">
        <f>AVERAGE(I47:L47,#REF!)</f>
        <v>#REF!</v>
      </c>
      <c r="N47" s="54" t="e">
        <f t="shared" ref="N47:N49" si="9">ROUND(M47*D47,2)</f>
        <v>#REF!</v>
      </c>
    </row>
    <row r="48" s="10" customFormat="1" ht="50" customHeight="1" spans="1:14">
      <c r="A48" s="33" t="s">
        <v>111</v>
      </c>
      <c r="B48" s="34" t="s">
        <v>112</v>
      </c>
      <c r="C48" s="62" t="s">
        <v>39</v>
      </c>
      <c r="D48" s="54">
        <f>2.2*2.8</f>
        <v>6.16</v>
      </c>
      <c r="E48" s="54"/>
      <c r="F48" s="54">
        <f t="shared" si="8"/>
        <v>0</v>
      </c>
      <c r="G48" s="60" t="s">
        <v>113</v>
      </c>
      <c r="H48" s="61" t="s">
        <v>25</v>
      </c>
      <c r="I48" s="54">
        <v>580</v>
      </c>
      <c r="J48" s="54"/>
      <c r="K48" s="54"/>
      <c r="L48" s="54">
        <v>399.02</v>
      </c>
      <c r="M48" s="54" t="e">
        <f>AVERAGE(I48:L48,#REF!)</f>
        <v>#REF!</v>
      </c>
      <c r="N48" s="54" t="e">
        <f t="shared" si="9"/>
        <v>#REF!</v>
      </c>
    </row>
    <row r="49" s="10" customFormat="1" ht="50" customHeight="1" spans="1:14">
      <c r="A49" s="33" t="s">
        <v>114</v>
      </c>
      <c r="B49" s="71" t="s">
        <v>115</v>
      </c>
      <c r="C49" s="62" t="s">
        <v>89</v>
      </c>
      <c r="D49" s="54">
        <v>3</v>
      </c>
      <c r="E49" s="54"/>
      <c r="F49" s="54">
        <f t="shared" si="8"/>
        <v>0</v>
      </c>
      <c r="G49" s="60" t="s">
        <v>116</v>
      </c>
      <c r="H49" s="61" t="s">
        <v>25</v>
      </c>
      <c r="I49" s="54"/>
      <c r="J49" s="54"/>
      <c r="K49" s="54"/>
      <c r="L49" s="54"/>
      <c r="M49" s="36" t="e">
        <f>AVERAGE(I49:L49,#REF!)</f>
        <v>#REF!</v>
      </c>
      <c r="N49" s="36" t="e">
        <f t="shared" si="9"/>
        <v>#REF!</v>
      </c>
    </row>
    <row r="50" s="10" customFormat="1" ht="50" customHeight="1" spans="1:14">
      <c r="A50" s="63" t="s">
        <v>117</v>
      </c>
      <c r="B50" s="34" t="s">
        <v>118</v>
      </c>
      <c r="C50" s="35" t="s">
        <v>56</v>
      </c>
      <c r="D50" s="36">
        <v>78.5</v>
      </c>
      <c r="E50" s="36"/>
      <c r="F50" s="54">
        <f t="shared" si="8"/>
        <v>0</v>
      </c>
      <c r="G50" s="73" t="s">
        <v>110</v>
      </c>
      <c r="H50" s="61" t="s">
        <v>25</v>
      </c>
      <c r="I50" s="36"/>
      <c r="J50" s="36"/>
      <c r="K50" s="36"/>
      <c r="L50" s="36"/>
      <c r="M50" s="36" t="e">
        <f>AVERAGE(I50:L50,#REF!)</f>
        <v>#REF!</v>
      </c>
      <c r="N50" s="36" t="e">
        <f t="shared" ref="N50:N54" si="10">ROUND(M50*D50,2)</f>
        <v>#REF!</v>
      </c>
    </row>
    <row r="51" s="10" customFormat="1" ht="50" customHeight="1" spans="1:14">
      <c r="A51" s="63" t="s">
        <v>119</v>
      </c>
      <c r="B51" s="34" t="s">
        <v>120</v>
      </c>
      <c r="C51" s="35" t="s">
        <v>121</v>
      </c>
      <c r="D51" s="36">
        <v>7</v>
      </c>
      <c r="E51" s="36"/>
      <c r="F51" s="54">
        <f t="shared" si="8"/>
        <v>0</v>
      </c>
      <c r="G51" s="73" t="s">
        <v>122</v>
      </c>
      <c r="H51" s="61" t="s">
        <v>25</v>
      </c>
      <c r="I51" s="36"/>
      <c r="J51" s="36"/>
      <c r="K51" s="36"/>
      <c r="L51" s="36"/>
      <c r="M51" s="36" t="e">
        <f>AVERAGE(I51:L51,#REF!)</f>
        <v>#REF!</v>
      </c>
      <c r="N51" s="36" t="e">
        <f t="shared" si="10"/>
        <v>#REF!</v>
      </c>
    </row>
    <row r="52" s="10" customFormat="1" ht="50" customHeight="1" spans="1:14">
      <c r="A52" s="63" t="s">
        <v>123</v>
      </c>
      <c r="B52" s="34" t="s">
        <v>124</v>
      </c>
      <c r="C52" s="35" t="s">
        <v>39</v>
      </c>
      <c r="D52" s="36">
        <v>152</v>
      </c>
      <c r="E52" s="36"/>
      <c r="F52" s="54">
        <f t="shared" si="8"/>
        <v>0</v>
      </c>
      <c r="G52" s="73" t="s">
        <v>125</v>
      </c>
      <c r="H52" s="61" t="s">
        <v>25</v>
      </c>
      <c r="I52" s="36"/>
      <c r="J52" s="36"/>
      <c r="K52" s="36"/>
      <c r="L52" s="36"/>
      <c r="M52" s="36" t="e">
        <f>AVERAGE(I52:L52,#REF!)</f>
        <v>#REF!</v>
      </c>
      <c r="N52" s="36" t="e">
        <f t="shared" si="10"/>
        <v>#REF!</v>
      </c>
    </row>
    <row r="53" s="10" customFormat="1" ht="50" customHeight="1" spans="1:14">
      <c r="A53" s="63" t="s">
        <v>126</v>
      </c>
      <c r="B53" s="52" t="s">
        <v>127</v>
      </c>
      <c r="C53" s="62" t="s">
        <v>39</v>
      </c>
      <c r="D53" s="54">
        <v>20.6</v>
      </c>
      <c r="E53" s="54"/>
      <c r="F53" s="54">
        <f t="shared" si="8"/>
        <v>0</v>
      </c>
      <c r="G53" s="60" t="s">
        <v>128</v>
      </c>
      <c r="H53" s="61" t="s">
        <v>25</v>
      </c>
      <c r="I53" s="54"/>
      <c r="J53" s="54"/>
      <c r="K53" s="54"/>
      <c r="L53" s="54"/>
      <c r="M53" s="36" t="e">
        <f>AVERAGE(I53:L53,#REF!)</f>
        <v>#REF!</v>
      </c>
      <c r="N53" s="36" t="e">
        <f t="shared" si="10"/>
        <v>#REF!</v>
      </c>
    </row>
    <row r="54" s="10" customFormat="1" ht="50" customHeight="1" spans="1:14">
      <c r="A54" s="63" t="s">
        <v>129</v>
      </c>
      <c r="B54" s="52" t="s">
        <v>130</v>
      </c>
      <c r="C54" s="62" t="s">
        <v>131</v>
      </c>
      <c r="D54" s="54">
        <v>1</v>
      </c>
      <c r="E54" s="54"/>
      <c r="F54" s="54">
        <f t="shared" si="8"/>
        <v>0</v>
      </c>
      <c r="G54" s="60" t="s">
        <v>132</v>
      </c>
      <c r="H54" s="61" t="s">
        <v>25</v>
      </c>
      <c r="I54" s="54">
        <v>2000</v>
      </c>
      <c r="J54" s="54"/>
      <c r="K54" s="54"/>
      <c r="L54" s="54"/>
      <c r="M54" s="54" t="e">
        <f>AVERAGE(I54:L54,#REF!)</f>
        <v>#REF!</v>
      </c>
      <c r="N54" s="54" t="e">
        <f t="shared" si="10"/>
        <v>#REF!</v>
      </c>
    </row>
    <row r="55" s="10" customFormat="1" ht="50" customHeight="1" spans="1:14">
      <c r="A55" s="63" t="s">
        <v>133</v>
      </c>
      <c r="B55" s="52" t="s">
        <v>134</v>
      </c>
      <c r="C55" s="62" t="s">
        <v>39</v>
      </c>
      <c r="D55" s="54">
        <f>986.9+41.2</f>
        <v>1028.1</v>
      </c>
      <c r="E55" s="54"/>
      <c r="F55" s="54">
        <f t="shared" si="8"/>
        <v>0</v>
      </c>
      <c r="G55" s="60" t="s">
        <v>135</v>
      </c>
      <c r="H55" s="61" t="s">
        <v>25</v>
      </c>
      <c r="I55" s="54">
        <v>3</v>
      </c>
      <c r="J55" s="54">
        <v>3</v>
      </c>
      <c r="K55" s="54"/>
      <c r="L55" s="54"/>
      <c r="M55" s="54" t="e">
        <f>AVERAGE(I55:L55,#REF!)</f>
        <v>#REF!</v>
      </c>
      <c r="N55" s="54" t="e">
        <f t="shared" ref="N55:N59" si="11">ROUND(M55*D55,2)</f>
        <v>#REF!</v>
      </c>
    </row>
    <row r="56" s="10" customFormat="1" ht="42" customHeight="1" spans="1:14">
      <c r="A56" s="23" t="s">
        <v>136</v>
      </c>
      <c r="B56" s="24"/>
      <c r="C56" s="25"/>
      <c r="D56" s="26"/>
      <c r="E56" s="26"/>
      <c r="F56" s="26">
        <f>SUM(F58:F80)</f>
        <v>0</v>
      </c>
      <c r="G56" s="74"/>
      <c r="H56" s="75"/>
      <c r="I56" s="26"/>
      <c r="J56" s="26"/>
      <c r="K56" s="26"/>
      <c r="L56" s="26"/>
      <c r="M56" s="26"/>
      <c r="N56" s="26" t="e">
        <f>SUM(N58:N80)</f>
        <v>#REF!</v>
      </c>
    </row>
    <row r="57" s="10" customFormat="1" ht="42" customHeight="1" spans="1:14">
      <c r="A57" s="27"/>
      <c r="B57" s="64" t="s">
        <v>137</v>
      </c>
      <c r="C57" s="25"/>
      <c r="D57" s="26"/>
      <c r="E57" s="26"/>
      <c r="F57" s="26"/>
      <c r="G57" s="60"/>
      <c r="H57" s="61"/>
      <c r="I57" s="26"/>
      <c r="J57" s="26"/>
      <c r="K57" s="26"/>
      <c r="L57" s="26"/>
      <c r="M57" s="26"/>
      <c r="N57" s="26"/>
    </row>
    <row r="58" s="10" customFormat="1" ht="50" customHeight="1" spans="1:14">
      <c r="A58" s="76" t="s">
        <v>138</v>
      </c>
      <c r="B58" s="77" t="s">
        <v>139</v>
      </c>
      <c r="C58" s="69" t="s">
        <v>140</v>
      </c>
      <c r="D58" s="70">
        <v>1</v>
      </c>
      <c r="E58" s="70"/>
      <c r="F58" s="54">
        <f>ROUND(E58*D58,2)</f>
        <v>0</v>
      </c>
      <c r="G58" s="60" t="s">
        <v>141</v>
      </c>
      <c r="H58" s="61" t="s">
        <v>25</v>
      </c>
      <c r="I58" s="70">
        <v>200</v>
      </c>
      <c r="J58" s="70"/>
      <c r="K58" s="70"/>
      <c r="L58" s="70"/>
      <c r="M58" s="54" t="e">
        <f>AVERAGE(I58:L58,#REF!)</f>
        <v>#REF!</v>
      </c>
      <c r="N58" s="54" t="e">
        <f t="shared" si="11"/>
        <v>#REF!</v>
      </c>
    </row>
    <row r="59" s="10" customFormat="1" ht="50" customHeight="1" spans="1:14">
      <c r="A59" s="76" t="s">
        <v>142</v>
      </c>
      <c r="B59" s="77" t="s">
        <v>143</v>
      </c>
      <c r="C59" s="69" t="s">
        <v>56</v>
      </c>
      <c r="D59" s="70" t="s">
        <v>144</v>
      </c>
      <c r="E59" s="70"/>
      <c r="F59" s="54">
        <f t="shared" ref="F59:F65" si="12">ROUND(E59*D59,2)</f>
        <v>0</v>
      </c>
      <c r="G59" s="60" t="s">
        <v>145</v>
      </c>
      <c r="H59" s="61" t="s">
        <v>25</v>
      </c>
      <c r="I59" s="70">
        <v>12.09</v>
      </c>
      <c r="J59" s="70"/>
      <c r="K59" s="70"/>
      <c r="L59" s="70">
        <v>12.09</v>
      </c>
      <c r="M59" s="54" t="e">
        <f>AVERAGE(I59:L59,#REF!)</f>
        <v>#REF!</v>
      </c>
      <c r="N59" s="54" t="e">
        <f t="shared" si="11"/>
        <v>#REF!</v>
      </c>
    </row>
    <row r="60" s="10" customFormat="1" ht="50" customHeight="1" spans="1:14">
      <c r="A60" s="76" t="s">
        <v>146</v>
      </c>
      <c r="B60" s="77" t="s">
        <v>147</v>
      </c>
      <c r="C60" s="69" t="s">
        <v>56</v>
      </c>
      <c r="D60" s="70">
        <v>180</v>
      </c>
      <c r="E60" s="70"/>
      <c r="F60" s="54">
        <f t="shared" si="12"/>
        <v>0</v>
      </c>
      <c r="G60" s="60" t="s">
        <v>148</v>
      </c>
      <c r="H60" s="61" t="s">
        <v>25</v>
      </c>
      <c r="I60" s="70">
        <v>13.59</v>
      </c>
      <c r="J60" s="70"/>
      <c r="K60" s="70"/>
      <c r="L60" s="70">
        <v>13.59</v>
      </c>
      <c r="M60" s="54" t="e">
        <f>AVERAGE(I60:L60,#REF!)</f>
        <v>#REF!</v>
      </c>
      <c r="N60" s="54" t="e">
        <f t="shared" ref="N60:N69" si="13">ROUND(M60*D60,2)</f>
        <v>#REF!</v>
      </c>
    </row>
    <row r="61" s="10" customFormat="1" ht="50" customHeight="1" spans="1:14">
      <c r="A61" s="76" t="s">
        <v>149</v>
      </c>
      <c r="B61" s="77" t="s">
        <v>150</v>
      </c>
      <c r="C61" s="69" t="s">
        <v>56</v>
      </c>
      <c r="D61" s="70" t="s">
        <v>151</v>
      </c>
      <c r="E61" s="70"/>
      <c r="F61" s="54">
        <f t="shared" si="12"/>
        <v>0</v>
      </c>
      <c r="G61" s="60" t="s">
        <v>152</v>
      </c>
      <c r="H61" s="61" t="s">
        <v>25</v>
      </c>
      <c r="I61" s="70">
        <v>2.43</v>
      </c>
      <c r="J61" s="70">
        <v>2.96</v>
      </c>
      <c r="K61" s="70"/>
      <c r="L61" s="70">
        <v>2.43</v>
      </c>
      <c r="M61" s="54" t="e">
        <f>AVERAGE(I61:L61,#REF!)</f>
        <v>#REF!</v>
      </c>
      <c r="N61" s="54" t="e">
        <f t="shared" si="13"/>
        <v>#REF!</v>
      </c>
    </row>
    <row r="62" s="10" customFormat="1" ht="50" customHeight="1" spans="1:14">
      <c r="A62" s="76" t="s">
        <v>153</v>
      </c>
      <c r="B62" s="77" t="s">
        <v>154</v>
      </c>
      <c r="C62" s="69" t="s">
        <v>56</v>
      </c>
      <c r="D62" s="70" t="s">
        <v>155</v>
      </c>
      <c r="E62" s="70"/>
      <c r="F62" s="54">
        <f t="shared" si="12"/>
        <v>0</v>
      </c>
      <c r="G62" s="60" t="s">
        <v>152</v>
      </c>
      <c r="H62" s="61" t="s">
        <v>25</v>
      </c>
      <c r="I62" s="70">
        <v>3.33</v>
      </c>
      <c r="J62" s="70">
        <v>3.86</v>
      </c>
      <c r="K62" s="70"/>
      <c r="L62" s="70">
        <v>3.33</v>
      </c>
      <c r="M62" s="54" t="e">
        <f>AVERAGE(I62:L62,#REF!)</f>
        <v>#REF!</v>
      </c>
      <c r="N62" s="54" t="e">
        <f t="shared" si="13"/>
        <v>#REF!</v>
      </c>
    </row>
    <row r="63" s="10" customFormat="1" ht="50" customHeight="1" spans="1:14">
      <c r="A63" s="76" t="s">
        <v>156</v>
      </c>
      <c r="B63" s="77" t="s">
        <v>157</v>
      </c>
      <c r="C63" s="69" t="s">
        <v>56</v>
      </c>
      <c r="D63" s="70">
        <v>128</v>
      </c>
      <c r="E63" s="70"/>
      <c r="F63" s="54">
        <f t="shared" si="12"/>
        <v>0</v>
      </c>
      <c r="G63" s="60" t="s">
        <v>152</v>
      </c>
      <c r="H63" s="61" t="s">
        <v>25</v>
      </c>
      <c r="I63" s="70"/>
      <c r="J63" s="70"/>
      <c r="K63" s="70"/>
      <c r="L63" s="70"/>
      <c r="M63" s="54" t="e">
        <f>AVERAGE(I63:L63,#REF!)</f>
        <v>#REF!</v>
      </c>
      <c r="N63" s="54" t="e">
        <f t="shared" si="13"/>
        <v>#REF!</v>
      </c>
    </row>
    <row r="64" s="10" customFormat="1" ht="50" customHeight="1" spans="1:14">
      <c r="A64" s="76" t="s">
        <v>158</v>
      </c>
      <c r="B64" s="77" t="s">
        <v>159</v>
      </c>
      <c r="C64" s="69" t="s">
        <v>121</v>
      </c>
      <c r="D64" s="70">
        <v>22</v>
      </c>
      <c r="E64" s="70"/>
      <c r="F64" s="54">
        <f t="shared" si="12"/>
        <v>0</v>
      </c>
      <c r="G64" s="60" t="s">
        <v>160</v>
      </c>
      <c r="H64" s="61" t="s">
        <v>25</v>
      </c>
      <c r="I64" s="70">
        <v>29.45</v>
      </c>
      <c r="J64" s="70">
        <v>28.13</v>
      </c>
      <c r="K64" s="70"/>
      <c r="L64" s="70">
        <v>29.44</v>
      </c>
      <c r="M64" s="54" t="e">
        <f>AVERAGE(I64:L64,#REF!)</f>
        <v>#REF!</v>
      </c>
      <c r="N64" s="54" t="e">
        <f t="shared" si="13"/>
        <v>#REF!</v>
      </c>
    </row>
    <row r="65" s="10" customFormat="1" ht="50" customHeight="1" spans="1:14">
      <c r="A65" s="76" t="s">
        <v>161</v>
      </c>
      <c r="B65" s="77" t="s">
        <v>162</v>
      </c>
      <c r="C65" s="69" t="s">
        <v>121</v>
      </c>
      <c r="D65" s="70">
        <v>38</v>
      </c>
      <c r="E65" s="70"/>
      <c r="F65" s="54">
        <f t="shared" si="12"/>
        <v>0</v>
      </c>
      <c r="G65" s="60" t="s">
        <v>163</v>
      </c>
      <c r="H65" s="61" t="s">
        <v>25</v>
      </c>
      <c r="I65" s="70">
        <v>23.84</v>
      </c>
      <c r="J65" s="70">
        <v>25.82</v>
      </c>
      <c r="K65" s="70"/>
      <c r="L65" s="70">
        <v>25.88</v>
      </c>
      <c r="M65" s="54" t="e">
        <f>AVERAGE(I65:L65,#REF!)</f>
        <v>#REF!</v>
      </c>
      <c r="N65" s="54" t="e">
        <f t="shared" si="13"/>
        <v>#REF!</v>
      </c>
    </row>
    <row r="66" s="10" customFormat="1" ht="50" customHeight="1" spans="1:14">
      <c r="A66" s="76" t="s">
        <v>164</v>
      </c>
      <c r="B66" s="52" t="s">
        <v>165</v>
      </c>
      <c r="C66" s="62" t="s">
        <v>121</v>
      </c>
      <c r="D66" s="54">
        <v>12</v>
      </c>
      <c r="E66" s="54"/>
      <c r="F66" s="54">
        <f t="shared" ref="F66:F69" si="14">ROUND(E66*D66,2)</f>
        <v>0</v>
      </c>
      <c r="G66" s="60" t="s">
        <v>166</v>
      </c>
      <c r="H66" s="61" t="s">
        <v>25</v>
      </c>
      <c r="I66" s="54">
        <v>40</v>
      </c>
      <c r="J66" s="54"/>
      <c r="K66" s="54"/>
      <c r="L66" s="54">
        <v>92.25</v>
      </c>
      <c r="M66" s="54" t="e">
        <f>AVERAGE(I66:L66,#REF!)</f>
        <v>#REF!</v>
      </c>
      <c r="N66" s="54" t="e">
        <f t="shared" si="13"/>
        <v>#REF!</v>
      </c>
    </row>
    <row r="67" s="10" customFormat="1" ht="50" customHeight="1" spans="1:14">
      <c r="A67" s="76" t="s">
        <v>167</v>
      </c>
      <c r="B67" s="52" t="s">
        <v>168</v>
      </c>
      <c r="C67" s="62" t="s">
        <v>121</v>
      </c>
      <c r="D67" s="54">
        <v>161</v>
      </c>
      <c r="E67" s="54"/>
      <c r="F67" s="54">
        <f t="shared" si="14"/>
        <v>0</v>
      </c>
      <c r="G67" s="60" t="s">
        <v>169</v>
      </c>
      <c r="H67" s="61" t="s">
        <v>25</v>
      </c>
      <c r="I67" s="54">
        <v>89.23</v>
      </c>
      <c r="J67" s="54"/>
      <c r="K67" s="54">
        <v>95.6</v>
      </c>
      <c r="L67" s="54">
        <v>89.23</v>
      </c>
      <c r="M67" s="54" t="e">
        <f>AVERAGE(I67:L67,#REF!)</f>
        <v>#REF!</v>
      </c>
      <c r="N67" s="54" t="e">
        <f t="shared" si="13"/>
        <v>#REF!</v>
      </c>
    </row>
    <row r="68" s="10" customFormat="1" ht="50" customHeight="1" spans="1:14">
      <c r="A68" s="76" t="s">
        <v>170</v>
      </c>
      <c r="B68" s="52" t="s">
        <v>171</v>
      </c>
      <c r="C68" s="62" t="s">
        <v>121</v>
      </c>
      <c r="D68" s="54">
        <v>5</v>
      </c>
      <c r="E68" s="54"/>
      <c r="F68" s="54">
        <f t="shared" si="14"/>
        <v>0</v>
      </c>
      <c r="G68" s="60" t="s">
        <v>166</v>
      </c>
      <c r="H68" s="61" t="s">
        <v>25</v>
      </c>
      <c r="I68" s="54">
        <v>48.38</v>
      </c>
      <c r="J68" s="54"/>
      <c r="K68" s="54"/>
      <c r="L68" s="54">
        <v>61.65</v>
      </c>
      <c r="M68" s="36" t="e">
        <f>AVERAGE(I68:L68,#REF!)</f>
        <v>#REF!</v>
      </c>
      <c r="N68" s="36" t="e">
        <f t="shared" si="13"/>
        <v>#REF!</v>
      </c>
    </row>
    <row r="69" s="10" customFormat="1" ht="50" customHeight="1" spans="1:14">
      <c r="A69" s="76" t="s">
        <v>172</v>
      </c>
      <c r="B69" s="34" t="s">
        <v>173</v>
      </c>
      <c r="C69" s="35" t="s">
        <v>121</v>
      </c>
      <c r="D69" s="36">
        <v>1</v>
      </c>
      <c r="E69" s="36"/>
      <c r="F69" s="54">
        <f t="shared" si="14"/>
        <v>0</v>
      </c>
      <c r="G69" s="73" t="s">
        <v>174</v>
      </c>
      <c r="H69" s="61" t="s">
        <v>25</v>
      </c>
      <c r="I69" s="36"/>
      <c r="J69" s="36"/>
      <c r="K69" s="36"/>
      <c r="L69" s="36"/>
      <c r="M69" s="36" t="e">
        <f>AVERAGE(I69:L69,#REF!)</f>
        <v>#REF!</v>
      </c>
      <c r="N69" s="36" t="e">
        <f t="shared" si="13"/>
        <v>#REF!</v>
      </c>
    </row>
    <row r="70" s="10" customFormat="1" ht="42" customHeight="1" spans="1:14">
      <c r="A70" s="27"/>
      <c r="B70" s="64" t="s">
        <v>175</v>
      </c>
      <c r="C70" s="25"/>
      <c r="D70" s="26"/>
      <c r="E70" s="26"/>
      <c r="F70" s="26"/>
      <c r="G70" s="60"/>
      <c r="H70" s="61"/>
      <c r="I70" s="26"/>
      <c r="J70" s="26"/>
      <c r="K70" s="26"/>
      <c r="L70" s="26"/>
      <c r="M70" s="82"/>
      <c r="N70" s="82"/>
    </row>
    <row r="71" s="10" customFormat="1" ht="50" customHeight="1" spans="1:14">
      <c r="A71" s="63" t="s">
        <v>176</v>
      </c>
      <c r="B71" s="52" t="s">
        <v>177</v>
      </c>
      <c r="C71" s="62" t="s">
        <v>56</v>
      </c>
      <c r="D71" s="54">
        <v>929</v>
      </c>
      <c r="E71" s="54"/>
      <c r="F71" s="54">
        <f>ROUND(E71*D71,2)</f>
        <v>0</v>
      </c>
      <c r="G71" s="60" t="s">
        <v>178</v>
      </c>
      <c r="H71" s="61" t="s">
        <v>25</v>
      </c>
      <c r="I71" s="54">
        <v>8.82</v>
      </c>
      <c r="J71" s="54">
        <v>6.8</v>
      </c>
      <c r="K71" s="54"/>
      <c r="L71" s="54">
        <v>8.82</v>
      </c>
      <c r="M71" s="36" t="e">
        <f>AVERAGE(I71:L71,#REF!)</f>
        <v>#REF!</v>
      </c>
      <c r="N71" s="36" t="e">
        <f t="shared" ref="N71:N74" si="15">ROUND(M71*D71,2)</f>
        <v>#REF!</v>
      </c>
    </row>
    <row r="72" s="10" customFormat="1" ht="42" customHeight="1" spans="1:14">
      <c r="A72" s="27"/>
      <c r="B72" s="64" t="s">
        <v>179</v>
      </c>
      <c r="C72" s="25"/>
      <c r="D72" s="26"/>
      <c r="E72" s="26"/>
      <c r="F72" s="26"/>
      <c r="G72" s="60"/>
      <c r="H72" s="61"/>
      <c r="I72" s="26"/>
      <c r="J72" s="26"/>
      <c r="K72" s="26"/>
      <c r="L72" s="26"/>
      <c r="M72" s="82"/>
      <c r="N72" s="82"/>
    </row>
    <row r="73" s="10" customFormat="1" ht="50" customHeight="1" spans="1:14">
      <c r="A73" s="63" t="s">
        <v>180</v>
      </c>
      <c r="B73" s="52" t="s">
        <v>181</v>
      </c>
      <c r="C73" s="62" t="s">
        <v>56</v>
      </c>
      <c r="D73" s="54">
        <v>2</v>
      </c>
      <c r="E73" s="54"/>
      <c r="F73" s="54">
        <f>ROUND(E73*D73,2)</f>
        <v>0</v>
      </c>
      <c r="G73" s="60" t="s">
        <v>182</v>
      </c>
      <c r="H73" s="61" t="s">
        <v>25</v>
      </c>
      <c r="I73" s="54"/>
      <c r="J73" s="54"/>
      <c r="K73" s="54"/>
      <c r="L73" s="54">
        <v>27.29</v>
      </c>
      <c r="M73" s="36" t="e">
        <f>AVERAGE(I73:L73,#REF!)</f>
        <v>#REF!</v>
      </c>
      <c r="N73" s="36" t="e">
        <f t="shared" si="15"/>
        <v>#REF!</v>
      </c>
    </row>
    <row r="74" s="10" customFormat="1" ht="50" customHeight="1" spans="1:14">
      <c r="A74" s="63" t="s">
        <v>183</v>
      </c>
      <c r="B74" s="52" t="s">
        <v>184</v>
      </c>
      <c r="C74" s="62" t="s">
        <v>56</v>
      </c>
      <c r="D74" s="54">
        <v>6</v>
      </c>
      <c r="E74" s="54"/>
      <c r="F74" s="54">
        <f t="shared" ref="F74:F80" si="16">ROUND(E74*D74,2)</f>
        <v>0</v>
      </c>
      <c r="G74" s="60" t="s">
        <v>182</v>
      </c>
      <c r="H74" s="61" t="s">
        <v>25</v>
      </c>
      <c r="I74" s="54"/>
      <c r="J74" s="54"/>
      <c r="K74" s="54"/>
      <c r="L74" s="54"/>
      <c r="M74" s="36" t="e">
        <f>AVERAGE(I74:L74,#REF!)</f>
        <v>#REF!</v>
      </c>
      <c r="N74" s="36" t="e">
        <f t="shared" si="15"/>
        <v>#REF!</v>
      </c>
    </row>
    <row r="75" s="10" customFormat="1" ht="50" customHeight="1" spans="1:14">
      <c r="A75" s="63" t="s">
        <v>185</v>
      </c>
      <c r="B75" s="52" t="s">
        <v>186</v>
      </c>
      <c r="C75" s="62" t="s">
        <v>56</v>
      </c>
      <c r="D75" s="54">
        <v>32</v>
      </c>
      <c r="E75" s="54"/>
      <c r="F75" s="54">
        <f t="shared" si="16"/>
        <v>0</v>
      </c>
      <c r="G75" s="60" t="s">
        <v>187</v>
      </c>
      <c r="H75" s="61" t="s">
        <v>25</v>
      </c>
      <c r="I75" s="54"/>
      <c r="J75" s="54"/>
      <c r="K75" s="54"/>
      <c r="L75" s="54"/>
      <c r="M75" s="36" t="e">
        <f>AVERAGE(I75:L75,#REF!)</f>
        <v>#REF!</v>
      </c>
      <c r="N75" s="36" t="e">
        <f t="shared" ref="N75:N78" si="17">ROUND(M75*D75,2)</f>
        <v>#REF!</v>
      </c>
    </row>
    <row r="76" s="10" customFormat="1" ht="50" customHeight="1" spans="1:14">
      <c r="A76" s="63" t="s">
        <v>188</v>
      </c>
      <c r="B76" s="52" t="s">
        <v>189</v>
      </c>
      <c r="C76" s="62" t="s">
        <v>121</v>
      </c>
      <c r="D76" s="54">
        <v>2</v>
      </c>
      <c r="E76" s="54"/>
      <c r="F76" s="54">
        <f t="shared" si="16"/>
        <v>0</v>
      </c>
      <c r="G76" s="60" t="s">
        <v>190</v>
      </c>
      <c r="H76" s="61" t="s">
        <v>25</v>
      </c>
      <c r="I76" s="54">
        <v>248.18</v>
      </c>
      <c r="J76" s="54"/>
      <c r="K76" s="54"/>
      <c r="L76" s="54">
        <v>382.51</v>
      </c>
      <c r="M76" s="36" t="e">
        <f>AVERAGE(I76:L76,#REF!)</f>
        <v>#REF!</v>
      </c>
      <c r="N76" s="36" t="e">
        <f t="shared" si="17"/>
        <v>#REF!</v>
      </c>
    </row>
    <row r="77" s="10" customFormat="1" ht="50" customHeight="1" spans="1:14">
      <c r="A77" s="63" t="s">
        <v>191</v>
      </c>
      <c r="B77" s="83" t="s">
        <v>192</v>
      </c>
      <c r="C77" s="62" t="s">
        <v>121</v>
      </c>
      <c r="D77" s="54">
        <v>2</v>
      </c>
      <c r="E77" s="54"/>
      <c r="F77" s="54">
        <f t="shared" si="16"/>
        <v>0</v>
      </c>
      <c r="G77" s="60" t="s">
        <v>193</v>
      </c>
      <c r="H77" s="61" t="s">
        <v>25</v>
      </c>
      <c r="I77" s="54"/>
      <c r="J77" s="54"/>
      <c r="K77" s="54"/>
      <c r="L77" s="54"/>
      <c r="M77" s="36" t="e">
        <f>AVERAGE(I77:L77,#REF!)</f>
        <v>#REF!</v>
      </c>
      <c r="N77" s="36" t="e">
        <f t="shared" si="17"/>
        <v>#REF!</v>
      </c>
    </row>
    <row r="78" s="10" customFormat="1" ht="50" customHeight="1" spans="1:14">
      <c r="A78" s="63" t="s">
        <v>194</v>
      </c>
      <c r="B78" s="77" t="s">
        <v>195</v>
      </c>
      <c r="C78" s="69" t="s">
        <v>140</v>
      </c>
      <c r="D78" s="70">
        <v>6</v>
      </c>
      <c r="E78" s="70"/>
      <c r="F78" s="54">
        <f t="shared" si="16"/>
        <v>0</v>
      </c>
      <c r="G78" s="60" t="s">
        <v>196</v>
      </c>
      <c r="H78" s="61" t="s">
        <v>25</v>
      </c>
      <c r="I78" s="70">
        <v>37.37</v>
      </c>
      <c r="J78" s="70"/>
      <c r="K78" s="70"/>
      <c r="L78" s="70">
        <v>37.37</v>
      </c>
      <c r="M78" s="36" t="e">
        <f>AVERAGE(I78:L78,#REF!)</f>
        <v>#REF!</v>
      </c>
      <c r="N78" s="36" t="e">
        <f t="shared" si="17"/>
        <v>#REF!</v>
      </c>
    </row>
    <row r="79" s="10" customFormat="1" ht="50" customHeight="1" spans="1:14">
      <c r="A79" s="63" t="s">
        <v>197</v>
      </c>
      <c r="B79" s="77" t="s">
        <v>198</v>
      </c>
      <c r="C79" s="69" t="s">
        <v>121</v>
      </c>
      <c r="D79" s="70">
        <v>1</v>
      </c>
      <c r="E79" s="70"/>
      <c r="F79" s="54">
        <f t="shared" si="16"/>
        <v>0</v>
      </c>
      <c r="G79" s="60" t="s">
        <v>199</v>
      </c>
      <c r="H79" s="61" t="s">
        <v>25</v>
      </c>
      <c r="I79" s="70">
        <v>630.07</v>
      </c>
      <c r="J79" s="70">
        <v>771.96</v>
      </c>
      <c r="K79" s="70"/>
      <c r="L79" s="70">
        <v>780.07</v>
      </c>
      <c r="M79" s="36" t="e">
        <f>AVERAGE(I79:L79,#REF!)</f>
        <v>#REF!</v>
      </c>
      <c r="N79" s="36" t="e">
        <f t="shared" ref="N79:N84" si="18">ROUND(M79*D79,2)</f>
        <v>#REF!</v>
      </c>
    </row>
    <row r="80" s="10" customFormat="1" ht="50" customHeight="1" spans="1:14">
      <c r="A80" s="63" t="s">
        <v>200</v>
      </c>
      <c r="B80" s="77" t="s">
        <v>201</v>
      </c>
      <c r="C80" s="69" t="s">
        <v>131</v>
      </c>
      <c r="D80" s="70">
        <v>1</v>
      </c>
      <c r="E80" s="70"/>
      <c r="F80" s="54">
        <f t="shared" si="16"/>
        <v>0</v>
      </c>
      <c r="G80" s="60" t="s">
        <v>202</v>
      </c>
      <c r="H80" s="61" t="s">
        <v>25</v>
      </c>
      <c r="I80" s="70"/>
      <c r="J80" s="70"/>
      <c r="K80" s="70"/>
      <c r="L80" s="70">
        <v>25000</v>
      </c>
      <c r="M80" s="54" t="e">
        <f>AVERAGE(I80:L80,#REF!)</f>
        <v>#REF!</v>
      </c>
      <c r="N80" s="54" t="e">
        <f t="shared" si="18"/>
        <v>#REF!</v>
      </c>
    </row>
    <row r="81" s="10" customFormat="1" ht="42" customHeight="1" spans="1:14">
      <c r="A81" s="84"/>
      <c r="B81" s="24" t="s">
        <v>203</v>
      </c>
      <c r="C81" s="25"/>
      <c r="D81" s="26"/>
      <c r="E81" s="26"/>
      <c r="F81" s="26">
        <f>SUM(F83:F90)</f>
        <v>0</v>
      </c>
      <c r="G81" s="74"/>
      <c r="H81" s="75"/>
      <c r="I81" s="26"/>
      <c r="J81" s="26"/>
      <c r="K81" s="26"/>
      <c r="L81" s="26"/>
      <c r="M81" s="26"/>
      <c r="N81" s="26" t="e">
        <f>SUM(N83:N90)</f>
        <v>#REF!</v>
      </c>
    </row>
    <row r="82" s="10" customFormat="1" ht="42" customHeight="1" spans="1:14">
      <c r="A82" s="27"/>
      <c r="B82" s="64" t="s">
        <v>204</v>
      </c>
      <c r="C82" s="25"/>
      <c r="D82" s="26"/>
      <c r="E82" s="26"/>
      <c r="F82" s="26"/>
      <c r="G82" s="60"/>
      <c r="H82" s="61"/>
      <c r="I82" s="26"/>
      <c r="J82" s="26"/>
      <c r="K82" s="26"/>
      <c r="L82" s="26"/>
      <c r="M82" s="26"/>
      <c r="N82" s="26"/>
    </row>
    <row r="83" s="10" customFormat="1" ht="50" customHeight="1" spans="1:14">
      <c r="A83" s="63" t="s">
        <v>205</v>
      </c>
      <c r="B83" s="52" t="s">
        <v>206</v>
      </c>
      <c r="C83" s="62" t="s">
        <v>39</v>
      </c>
      <c r="D83" s="36">
        <f>72.4-12.2</f>
        <v>60.2</v>
      </c>
      <c r="E83" s="36"/>
      <c r="F83" s="54">
        <f>ROUND(E83*D83,2)</f>
        <v>0</v>
      </c>
      <c r="G83" s="60" t="s">
        <v>207</v>
      </c>
      <c r="H83" s="61" t="s">
        <v>25</v>
      </c>
      <c r="I83" s="36">
        <v>45</v>
      </c>
      <c r="J83" s="36">
        <v>39.92</v>
      </c>
      <c r="K83" s="36"/>
      <c r="L83" s="36">
        <v>65.51</v>
      </c>
      <c r="M83" s="54" t="e">
        <f>AVERAGE(I83:L83,#REF!)</f>
        <v>#REF!</v>
      </c>
      <c r="N83" s="54" t="e">
        <f t="shared" si="18"/>
        <v>#REF!</v>
      </c>
    </row>
    <row r="84" s="10" customFormat="1" ht="50" customHeight="1" spans="1:14">
      <c r="A84" s="63" t="s">
        <v>208</v>
      </c>
      <c r="B84" s="52" t="s">
        <v>209</v>
      </c>
      <c r="C84" s="62" t="s">
        <v>39</v>
      </c>
      <c r="D84" s="54">
        <v>29.4</v>
      </c>
      <c r="E84" s="54"/>
      <c r="F84" s="54">
        <f t="shared" ref="F84:F90" si="19">ROUND(E84*D84,2)</f>
        <v>0</v>
      </c>
      <c r="G84" s="60" t="s">
        <v>210</v>
      </c>
      <c r="H84" s="61" t="s">
        <v>25</v>
      </c>
      <c r="I84" s="54">
        <v>21.13</v>
      </c>
      <c r="J84" s="54"/>
      <c r="K84" s="54"/>
      <c r="L84" s="54">
        <v>21.13</v>
      </c>
      <c r="M84" s="54" t="e">
        <f>AVERAGE(I84:L84,#REF!)</f>
        <v>#REF!</v>
      </c>
      <c r="N84" s="54" t="e">
        <f t="shared" si="18"/>
        <v>#REF!</v>
      </c>
    </row>
    <row r="85" s="10" customFormat="1" ht="50" customHeight="1" spans="1:14">
      <c r="A85" s="63" t="s">
        <v>211</v>
      </c>
      <c r="B85" s="52" t="s">
        <v>212</v>
      </c>
      <c r="C85" s="62" t="s">
        <v>39</v>
      </c>
      <c r="D85" s="54">
        <v>494.3</v>
      </c>
      <c r="E85" s="54"/>
      <c r="F85" s="54">
        <f t="shared" si="19"/>
        <v>0</v>
      </c>
      <c r="G85" s="60" t="s">
        <v>213</v>
      </c>
      <c r="H85" s="61" t="s">
        <v>25</v>
      </c>
      <c r="I85" s="54">
        <v>8.45</v>
      </c>
      <c r="J85" s="54"/>
      <c r="K85" s="54"/>
      <c r="L85" s="54">
        <v>8.45</v>
      </c>
      <c r="M85" s="54" t="e">
        <f>AVERAGE(I85:L85,#REF!)</f>
        <v>#REF!</v>
      </c>
      <c r="N85" s="54" t="e">
        <f t="shared" ref="N85:N90" si="20">ROUND(M85*D85,2)</f>
        <v>#REF!</v>
      </c>
    </row>
    <row r="86" s="10" customFormat="1" ht="50" customHeight="1" spans="1:14">
      <c r="A86" s="33" t="s">
        <v>214</v>
      </c>
      <c r="B86" s="52" t="s">
        <v>215</v>
      </c>
      <c r="C86" s="62" t="s">
        <v>39</v>
      </c>
      <c r="D86" s="54">
        <v>72</v>
      </c>
      <c r="E86" s="54"/>
      <c r="F86" s="54">
        <f t="shared" si="19"/>
        <v>0</v>
      </c>
      <c r="G86" s="60" t="s">
        <v>216</v>
      </c>
      <c r="H86" s="61" t="s">
        <v>25</v>
      </c>
      <c r="I86" s="54">
        <v>10</v>
      </c>
      <c r="J86" s="54"/>
      <c r="K86" s="54"/>
      <c r="L86" s="54">
        <v>4.65</v>
      </c>
      <c r="M86" s="54" t="e">
        <f>AVERAGE(I86:L86,#REF!)</f>
        <v>#REF!</v>
      </c>
      <c r="N86" s="54" t="e">
        <f t="shared" si="20"/>
        <v>#REF!</v>
      </c>
    </row>
    <row r="87" s="10" customFormat="1" ht="50" customHeight="1" spans="1:14">
      <c r="A87" s="63" t="s">
        <v>217</v>
      </c>
      <c r="B87" s="52" t="s">
        <v>218</v>
      </c>
      <c r="C87" s="62" t="s">
        <v>39</v>
      </c>
      <c r="D87" s="54">
        <v>987</v>
      </c>
      <c r="E87" s="54"/>
      <c r="F87" s="54">
        <f t="shared" si="19"/>
        <v>0</v>
      </c>
      <c r="G87" s="60" t="s">
        <v>216</v>
      </c>
      <c r="H87" s="61" t="s">
        <v>25</v>
      </c>
      <c r="I87" s="54">
        <v>10</v>
      </c>
      <c r="J87" s="54"/>
      <c r="K87" s="54">
        <v>11</v>
      </c>
      <c r="L87" s="54">
        <v>5.08</v>
      </c>
      <c r="M87" s="54" t="e">
        <f>AVERAGE(I87:L87,#REF!)</f>
        <v>#REF!</v>
      </c>
      <c r="N87" s="54" t="e">
        <f t="shared" si="20"/>
        <v>#REF!</v>
      </c>
    </row>
    <row r="88" s="10" customFormat="1" ht="50" customHeight="1" spans="1:14">
      <c r="A88" s="63" t="s">
        <v>219</v>
      </c>
      <c r="B88" s="77" t="s">
        <v>220</v>
      </c>
      <c r="C88" s="69" t="s">
        <v>89</v>
      </c>
      <c r="D88" s="70">
        <v>18</v>
      </c>
      <c r="E88" s="70"/>
      <c r="F88" s="54">
        <f t="shared" si="19"/>
        <v>0</v>
      </c>
      <c r="G88" s="60" t="s">
        <v>221</v>
      </c>
      <c r="H88" s="61" t="s">
        <v>25</v>
      </c>
      <c r="I88" s="70">
        <v>16.9</v>
      </c>
      <c r="J88" s="70"/>
      <c r="K88" s="70">
        <v>60</v>
      </c>
      <c r="L88" s="70"/>
      <c r="M88" s="54" t="e">
        <f>AVERAGE(I88:L88,#REF!)</f>
        <v>#REF!</v>
      </c>
      <c r="N88" s="54" t="e">
        <f t="shared" si="20"/>
        <v>#REF!</v>
      </c>
    </row>
    <row r="89" s="10" customFormat="1" ht="50" customHeight="1" spans="1:14">
      <c r="A89" s="63" t="s">
        <v>222</v>
      </c>
      <c r="B89" s="77" t="s">
        <v>223</v>
      </c>
      <c r="C89" s="69" t="s">
        <v>56</v>
      </c>
      <c r="D89" s="70">
        <v>28</v>
      </c>
      <c r="E89" s="70"/>
      <c r="F89" s="54">
        <f t="shared" si="19"/>
        <v>0</v>
      </c>
      <c r="G89" s="60" t="s">
        <v>224</v>
      </c>
      <c r="H89" s="61" t="s">
        <v>25</v>
      </c>
      <c r="I89" s="70">
        <v>20</v>
      </c>
      <c r="J89" s="70"/>
      <c r="K89" s="70"/>
      <c r="L89" s="70"/>
      <c r="M89" s="54" t="e">
        <f>AVERAGE(I89:L89,#REF!)</f>
        <v>#REF!</v>
      </c>
      <c r="N89" s="54" t="e">
        <f t="shared" si="20"/>
        <v>#REF!</v>
      </c>
    </row>
    <row r="90" s="10" customFormat="1" ht="50" customHeight="1" spans="1:14">
      <c r="A90" s="63" t="s">
        <v>225</v>
      </c>
      <c r="B90" s="52" t="s">
        <v>226</v>
      </c>
      <c r="C90" s="62" t="s">
        <v>227</v>
      </c>
      <c r="D90" s="54">
        <v>164.8</v>
      </c>
      <c r="E90" s="54"/>
      <c r="F90" s="54">
        <f t="shared" si="19"/>
        <v>0</v>
      </c>
      <c r="G90" s="31" t="s">
        <v>228</v>
      </c>
      <c r="H90" s="61" t="s">
        <v>25</v>
      </c>
      <c r="I90" s="54">
        <v>39.64</v>
      </c>
      <c r="J90" s="54"/>
      <c r="K90" s="54"/>
      <c r="L90" s="54">
        <v>39.64</v>
      </c>
      <c r="M90" s="54" t="e">
        <f>AVERAGE(I90:L90,#REF!)</f>
        <v>#REF!</v>
      </c>
      <c r="N90" s="54" t="e">
        <f t="shared" si="20"/>
        <v>#REF!</v>
      </c>
    </row>
    <row r="91" s="10" customFormat="1" ht="29" customHeight="1" spans="1:14">
      <c r="A91" s="85" t="s">
        <v>229</v>
      </c>
      <c r="B91" s="86"/>
      <c r="C91" s="62"/>
      <c r="D91" s="54"/>
      <c r="E91" s="54"/>
      <c r="F91" s="30">
        <f>F5+F56+F81</f>
        <v>0</v>
      </c>
      <c r="G91" s="31"/>
      <c r="H91" s="32"/>
      <c r="I91" s="54"/>
      <c r="J91" s="54"/>
      <c r="K91" s="54"/>
      <c r="L91" s="54"/>
      <c r="M91" s="54"/>
      <c r="N91" s="30" t="e">
        <f>N5+N56+N81</f>
        <v>#REF!</v>
      </c>
    </row>
    <row r="92" s="10" customFormat="1" ht="29" customHeight="1" spans="1:14">
      <c r="A92" s="85" t="s">
        <v>230</v>
      </c>
      <c r="B92" s="86"/>
      <c r="C92" s="62"/>
      <c r="D92" s="54"/>
      <c r="E92" s="54"/>
      <c r="F92" s="30">
        <f>ROUND(F91*0.09,2)</f>
        <v>0</v>
      </c>
      <c r="G92" s="31"/>
      <c r="H92" s="32"/>
      <c r="I92" s="54"/>
      <c r="J92" s="54"/>
      <c r="K92" s="54"/>
      <c r="L92" s="54"/>
      <c r="M92" s="54"/>
      <c r="N92" s="30" t="e">
        <f>ROUND(N91*0.09,2)</f>
        <v>#REF!</v>
      </c>
    </row>
    <row r="93" s="10" customFormat="1" ht="29" customHeight="1" spans="1:14">
      <c r="A93" s="87" t="s">
        <v>231</v>
      </c>
      <c r="B93" s="88"/>
      <c r="C93" s="62"/>
      <c r="D93" s="54">
        <v>1</v>
      </c>
      <c r="E93" s="54">
        <v>0</v>
      </c>
      <c r="F93" s="54">
        <f>ROUND(E93*D93,2)</f>
        <v>0</v>
      </c>
      <c r="G93" s="31"/>
      <c r="H93" s="32"/>
      <c r="I93" s="54">
        <v>18.87</v>
      </c>
      <c r="J93" s="54">
        <v>13.48</v>
      </c>
      <c r="K93" s="70"/>
      <c r="L93" s="54">
        <v>10.42</v>
      </c>
      <c r="M93" s="54" t="e">
        <f>ROUND((I93+J93+L93+(#REF!/1.06/1000))/4,2)</f>
        <v>#REF!</v>
      </c>
      <c r="N93" s="89" t="e">
        <f>ROUND(M93*1000,2)</f>
        <v>#REF!</v>
      </c>
    </row>
    <row r="94" s="10" customFormat="1" ht="29" customHeight="1" spans="1:14">
      <c r="A94" s="87" t="s">
        <v>232</v>
      </c>
      <c r="B94" s="88"/>
      <c r="C94" s="62"/>
      <c r="D94" s="54"/>
      <c r="E94" s="54"/>
      <c r="F94" s="89">
        <f>ROUND(F93*0.06,2)</f>
        <v>0</v>
      </c>
      <c r="G94" s="31"/>
      <c r="H94" s="32"/>
      <c r="I94" s="54"/>
      <c r="J94" s="54"/>
      <c r="K94" s="90"/>
      <c r="L94" s="54"/>
      <c r="M94" s="54"/>
      <c r="N94" s="89" t="e">
        <f>ROUND(N93*0.06,2)</f>
        <v>#REF!</v>
      </c>
    </row>
    <row r="95" s="10" customFormat="1" ht="29" customHeight="1" spans="1:14">
      <c r="A95" s="67" t="s">
        <v>233</v>
      </c>
      <c r="B95" s="67"/>
      <c r="C95" s="69"/>
      <c r="D95" s="70"/>
      <c r="E95" s="70"/>
      <c r="F95" s="82">
        <f>F91+F92+F93+F94</f>
        <v>0</v>
      </c>
      <c r="G95" s="60"/>
      <c r="H95" s="61"/>
      <c r="I95" s="70"/>
      <c r="J95" s="70"/>
      <c r="K95" s="70"/>
      <c r="L95" s="70"/>
      <c r="M95" s="70"/>
      <c r="N95" s="82" t="e">
        <f>N91+N92+N93+N94</f>
        <v>#REF!</v>
      </c>
    </row>
  </sheetData>
  <mergeCells count="57">
    <mergeCell ref="A1:H1"/>
    <mergeCell ref="E3:F3"/>
    <mergeCell ref="I3:L3"/>
    <mergeCell ref="A5:B5"/>
    <mergeCell ref="A56:B56"/>
    <mergeCell ref="A91:B91"/>
    <mergeCell ref="A92:B92"/>
    <mergeCell ref="A93:B93"/>
    <mergeCell ref="A94:B94"/>
    <mergeCell ref="A95:B95"/>
    <mergeCell ref="A3:A4"/>
    <mergeCell ref="A7:A11"/>
    <mergeCell ref="A12:A16"/>
    <mergeCell ref="A17:A20"/>
    <mergeCell ref="B3:B4"/>
    <mergeCell ref="C3:C4"/>
    <mergeCell ref="C7:C11"/>
    <mergeCell ref="C12:C16"/>
    <mergeCell ref="C17:C20"/>
    <mergeCell ref="D3:D4"/>
    <mergeCell ref="D7:D11"/>
    <mergeCell ref="D12:D16"/>
    <mergeCell ref="D17:D20"/>
    <mergeCell ref="E7:E11"/>
    <mergeCell ref="E12:E16"/>
    <mergeCell ref="E17:E20"/>
    <mergeCell ref="F7:F11"/>
    <mergeCell ref="F12:F16"/>
    <mergeCell ref="F17:F20"/>
    <mergeCell ref="G3:G4"/>
    <mergeCell ref="G7:G11"/>
    <mergeCell ref="G12:G16"/>
    <mergeCell ref="G17:G20"/>
    <mergeCell ref="H3:H4"/>
    <mergeCell ref="H7:H11"/>
    <mergeCell ref="H12:H16"/>
    <mergeCell ref="H17:H20"/>
    <mergeCell ref="I7:I11"/>
    <mergeCell ref="I12:I16"/>
    <mergeCell ref="I17:I20"/>
    <mergeCell ref="J7:J11"/>
    <mergeCell ref="J12:J16"/>
    <mergeCell ref="J17:J20"/>
    <mergeCell ref="K7:K11"/>
    <mergeCell ref="K12:K16"/>
    <mergeCell ref="K17:K20"/>
    <mergeCell ref="L7:L11"/>
    <mergeCell ref="L12:L16"/>
    <mergeCell ref="L17:L20"/>
    <mergeCell ref="M3:M4"/>
    <mergeCell ref="M7:M11"/>
    <mergeCell ref="M12:M16"/>
    <mergeCell ref="M17:M20"/>
    <mergeCell ref="N3:N4"/>
    <mergeCell ref="N7:N11"/>
    <mergeCell ref="N12:N16"/>
    <mergeCell ref="N17:N20"/>
  </mergeCells>
  <printOptions horizontalCentered="1"/>
  <pageMargins left="0.196527777777778" right="0.196527777777778" top="0.472222222222222" bottom="0.590277777777778" header="0.5" footer="0.5"/>
  <pageSetup paperSize="9" scale="86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7"/>
  <sheetViews>
    <sheetView tabSelected="1" workbookViewId="0">
      <selection activeCell="D13" sqref="D13"/>
    </sheetView>
  </sheetViews>
  <sheetFormatPr defaultColWidth="8" defaultRowHeight="12.75" outlineLevelRow="6"/>
  <cols>
    <col min="1" max="1" width="8" style="1"/>
    <col min="2" max="9" width="9.875" style="1" customWidth="1"/>
    <col min="10" max="16384" width="8" style="1"/>
  </cols>
  <sheetData>
    <row r="1" s="1" customFormat="1" ht="28" customHeight="1" spans="1:9">
      <c r="A1" s="3" t="s">
        <v>234</v>
      </c>
      <c r="B1" s="3"/>
      <c r="C1" s="3"/>
      <c r="D1" s="3"/>
      <c r="E1" s="3"/>
      <c r="F1" s="3"/>
      <c r="G1" s="3"/>
      <c r="H1" s="3"/>
      <c r="I1" s="3"/>
    </row>
    <row r="2" s="1" customFormat="1" ht="22.5" spans="1:9">
      <c r="A2" s="4" t="s">
        <v>235</v>
      </c>
      <c r="B2" s="4"/>
      <c r="C2" s="4"/>
      <c r="D2" s="4"/>
      <c r="E2" s="4"/>
      <c r="F2" s="5"/>
      <c r="G2" s="5"/>
      <c r="H2" s="6"/>
      <c r="I2" s="6"/>
    </row>
    <row r="3" s="1" customFormat="1" ht="50" customHeight="1" spans="1:9">
      <c r="A3" s="7" t="s">
        <v>3</v>
      </c>
      <c r="B3" s="7" t="s">
        <v>236</v>
      </c>
      <c r="C3" s="7" t="s">
        <v>5</v>
      </c>
      <c r="D3" s="7" t="s">
        <v>237</v>
      </c>
      <c r="E3" s="7" t="s">
        <v>238</v>
      </c>
      <c r="F3" s="7" t="s">
        <v>239</v>
      </c>
      <c r="G3" s="7" t="s">
        <v>240</v>
      </c>
      <c r="H3" s="7" t="s">
        <v>241</v>
      </c>
      <c r="I3" s="7" t="s">
        <v>242</v>
      </c>
    </row>
    <row r="4" s="2" customFormat="1" ht="38" customHeight="1" spans="1:9">
      <c r="A4" s="7" t="s">
        <v>243</v>
      </c>
      <c r="B4" s="8" t="s">
        <v>244</v>
      </c>
      <c r="C4" s="8"/>
      <c r="D4" s="8"/>
      <c r="E4" s="8"/>
      <c r="F4" s="8"/>
      <c r="G4" s="8"/>
      <c r="H4" s="8"/>
      <c r="I4" s="7"/>
    </row>
    <row r="5" s="2" customFormat="1" ht="38" customHeight="1" spans="1:9">
      <c r="A5" s="7"/>
      <c r="B5" s="8" t="s">
        <v>245</v>
      </c>
      <c r="C5" s="8"/>
      <c r="D5" s="8"/>
      <c r="E5" s="8"/>
      <c r="F5" s="8"/>
      <c r="G5" s="8"/>
      <c r="H5" s="8"/>
      <c r="I5" s="7"/>
    </row>
    <row r="6" s="2" customFormat="1" ht="22" customHeight="1" spans="1:9">
      <c r="A6" s="9" t="s">
        <v>246</v>
      </c>
      <c r="B6" s="9"/>
      <c r="C6" s="9"/>
      <c r="D6" s="9"/>
      <c r="E6" s="9"/>
      <c r="F6" s="9"/>
      <c r="G6" s="9"/>
      <c r="H6" s="9"/>
      <c r="I6" s="9"/>
    </row>
    <row r="7" s="2" customFormat="1" ht="22" customHeight="1" spans="1:9">
      <c r="A7" s="9" t="s">
        <v>247</v>
      </c>
      <c r="B7" s="9"/>
      <c r="C7" s="9"/>
      <c r="D7" s="9"/>
      <c r="E7" s="9"/>
      <c r="F7" s="9"/>
      <c r="G7" s="9"/>
      <c r="H7" s="9"/>
      <c r="I7" s="9"/>
    </row>
  </sheetData>
  <mergeCells count="6">
    <mergeCell ref="A1:I1"/>
    <mergeCell ref="A2:E2"/>
    <mergeCell ref="H2:I2"/>
    <mergeCell ref="B4:H4"/>
    <mergeCell ref="A6:H6"/>
    <mergeCell ref="A7:I7"/>
  </mergeCells>
  <printOptions horizontalCentered="1"/>
  <pageMargins left="0.196527777777778" right="0.196527777777778" top="0.472222222222222" bottom="0.5902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招标清单</vt:lpstr>
      <vt:lpstr>招标人供应材料、设备计划一览表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lilin</dc:creator>
  <cp:lastModifiedBy>何思勇</cp:lastModifiedBy>
  <dcterms:created xsi:type="dcterms:W3CDTF">2021-07-14T09:02:00Z</dcterms:created>
  <dcterms:modified xsi:type="dcterms:W3CDTF">2022-03-25T03:08:00Z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91CAE140171B42E3BE8BE0B4CCAD541C</vt:lpwstr>
  </property>
</Properties>
</file>